
<file path=[Content_Types].xml><?xml version="1.0" encoding="utf-8"?>
<Types xmlns="http://schemas.openxmlformats.org/package/2006/content-types">
  <Default Extension="bin" ContentType="application/vnd.openxmlformats-officedocument.spreadsheetml.printerSettings"/>
  <Override PartName="/xl/tables/table3.xml" ContentType="application/vnd.openxmlformats-officedocument.spreadsheetml.table+xml"/>
  <Override PartName="/xl/tables/table4.xml" ContentType="application/vnd.openxmlformats-officedocument.spreadsheetml.table+xml"/>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mbeddings/oleObject1.bin" ContentType="application/vnd.openxmlformats-officedocument.oleObject"/>
  <Override PartName="/xl/embeddings/oleObject2.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Default Extension="xlsx" ContentType="application/vnd.openxmlformats-officedocument.spreadsheetml.sheet"/>
  <Override PartName="/xl/tables/table5.xml" ContentType="application/vnd.openxmlformats-officedocument.spreadsheetml.table+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autoCompressPictures="0"/>
  <bookViews>
    <workbookView xWindow="4620" yWindow="375" windowWidth="14805" windowHeight="11295" firstSheet="2" activeTab="4"/>
  </bookViews>
  <sheets>
    <sheet name="Instruction Sheet" sheetId="8" r:id="rId1"/>
    <sheet name="Alignment Tool" sheetId="5" state="hidden" r:id="rId2"/>
    <sheet name="Summary Sheet" sheetId="6" r:id="rId3"/>
    <sheet name="Measure Crosswalk" sheetId="14" r:id="rId4"/>
    <sheet name="Measure Selection Tool" sheetId="1" r:id="rId5"/>
    <sheet name="Links to Source Documents" sheetId="11" r:id="rId6"/>
    <sheet name="Sheet1" sheetId="7" state="hidden" r:id="rId7"/>
    <sheet name="Sheet2" sheetId="13" state="hidden" r:id="rId8"/>
  </sheets>
  <externalReferences>
    <externalReference r:id="rId9"/>
  </externalReferences>
  <definedNames>
    <definedName name="details" localSheetId="3">[1]!Table3[details]</definedName>
    <definedName name="details">Table3[details]</definedName>
    <definedName name="_xlnm.Print_Area" localSheetId="0">'Instruction Sheet'!$A$1:$L$11</definedName>
    <definedName name="_xlnm.Print_Area" localSheetId="5">'Links to Source Documents'!$A$2:$F$12</definedName>
    <definedName name="_xlnm.Print_Area" localSheetId="3">'Measure Crosswalk'!$B$2:$T$123</definedName>
    <definedName name="_xlnm.Print_Area" localSheetId="4">'Measure Selection Tool'!#REF!</definedName>
    <definedName name="_xlnm.Print_Titles" localSheetId="5">'Links to Source Documents'!$2:$2</definedName>
    <definedName name="_xlnm.Print_Titles" localSheetId="3">'Measure Crosswalk'!$2:$2</definedName>
    <definedName name="_xlnm.Print_Titles" localSheetId="2">'Summary Sheet'!$2:$2</definedName>
    <definedName name="selection_criteria" localSheetId="3">[1]!Table3[selection_criteria]</definedName>
    <definedName name="selection_criteria">Table3[selection_criteria]</definedName>
    <definedName name="selection_criteria_a">Sheet2!$A$23:$A$37</definedName>
    <definedName name="selection_criteria_b">Sheet2!$B$23:$B$37</definedName>
    <definedName name="selection_criteria_c">Sheet2!$C$23:$C$37</definedName>
    <definedName name="selection_criteria_d">Sheet2!$D$23:$D$37</definedName>
    <definedName name="selection_criteria_e">Sheet2!$E$23:$E$37</definedName>
    <definedName name="selection_criteria_f">Sheet2!$F$23:$F$37</definedName>
    <definedName name="selection_criteria_g">Sheet2!$G$23:$G$37</definedName>
    <definedName name="selection_criteria_h">Sheet2!$H$23:$H$37</definedName>
    <definedName name="selection_criteria_i">Sheet2!$I$23:$I$37</definedName>
    <definedName name="selection_criteria_j">Sheet2!$J$23:$J$37</definedName>
  </definedNames>
  <calcPr calcId="125725"/>
  <extLst>
    <ext xmlns:mx="http://schemas.microsoft.com/office/mac/excel/2008/main" uri="{7523E5D3-25F3-A5E0-1632-64F254C22452}">
      <mx:ArchID Flags="2"/>
    </ext>
  </extLst>
</workbook>
</file>

<file path=xl/calcChain.xml><?xml version="1.0" encoding="utf-8"?>
<calcChain xmlns="http://schemas.openxmlformats.org/spreadsheetml/2006/main">
  <c r="E22" i="1"/>
  <c r="J22"/>
  <c r="AI22"/>
  <c r="AJ22"/>
  <c r="AK22"/>
  <c r="AL22"/>
  <c r="AM22"/>
  <c r="AN22"/>
  <c r="AO22"/>
  <c r="AP22"/>
  <c r="AQ22"/>
  <c r="AR22"/>
  <c r="AT22"/>
  <c r="BE22"/>
  <c r="BF22"/>
  <c r="BG22"/>
  <c r="BH22"/>
  <c r="BI22"/>
  <c r="BJ22"/>
  <c r="BK22"/>
  <c r="BL22"/>
  <c r="BM22"/>
  <c r="BN22"/>
  <c r="BO22"/>
  <c r="BP22"/>
  <c r="BQ22"/>
  <c r="BR22"/>
  <c r="BS22"/>
  <c r="BT22"/>
  <c r="BU22"/>
  <c r="BV22"/>
  <c r="BW22"/>
  <c r="B21"/>
  <c r="D21"/>
  <c r="E21"/>
  <c r="F21"/>
  <c r="J21"/>
  <c r="AI21"/>
  <c r="AJ21"/>
  <c r="AK21"/>
  <c r="AL21"/>
  <c r="AM21"/>
  <c r="AN21"/>
  <c r="AO21"/>
  <c r="AP21"/>
  <c r="AQ21"/>
  <c r="AR21"/>
  <c r="AT21"/>
  <c r="BE21"/>
  <c r="BF21"/>
  <c r="BG21"/>
  <c r="BH21"/>
  <c r="BI21"/>
  <c r="BJ21"/>
  <c r="BK21"/>
  <c r="BL21"/>
  <c r="BM21"/>
  <c r="BN21"/>
  <c r="BO21"/>
  <c r="BP21"/>
  <c r="BQ21"/>
  <c r="BR21"/>
  <c r="BS21"/>
  <c r="BT21"/>
  <c r="BU21"/>
  <c r="BV21"/>
  <c r="BW21"/>
  <c r="E20"/>
  <c r="AI20"/>
  <c r="AJ20"/>
  <c r="AK20"/>
  <c r="AL20"/>
  <c r="AM20"/>
  <c r="AN20"/>
  <c r="AO20"/>
  <c r="AP20"/>
  <c r="AQ20"/>
  <c r="AR20"/>
  <c r="AT20"/>
  <c r="BE20"/>
  <c r="BF20"/>
  <c r="BG20"/>
  <c r="BH20"/>
  <c r="BI20"/>
  <c r="BJ20"/>
  <c r="BK20"/>
  <c r="BL20"/>
  <c r="BM20"/>
  <c r="BN20"/>
  <c r="BO20"/>
  <c r="BP20"/>
  <c r="BQ20"/>
  <c r="BR20"/>
  <c r="BS20"/>
  <c r="BT20"/>
  <c r="BU20"/>
  <c r="BV20"/>
  <c r="BW20"/>
  <c r="D19"/>
  <c r="E19"/>
  <c r="J19"/>
  <c r="AI19"/>
  <c r="AJ19"/>
  <c r="AK19"/>
  <c r="AL19"/>
  <c r="AM19"/>
  <c r="AN19"/>
  <c r="AO19"/>
  <c r="AP19"/>
  <c r="AQ19"/>
  <c r="AR19"/>
  <c r="AT19"/>
  <c r="BE19"/>
  <c r="BF19"/>
  <c r="BG19"/>
  <c r="BH19"/>
  <c r="BI19"/>
  <c r="BJ19"/>
  <c r="BK19"/>
  <c r="BL19"/>
  <c r="BM19"/>
  <c r="BN19"/>
  <c r="BO19"/>
  <c r="BP19"/>
  <c r="BQ19"/>
  <c r="BR19"/>
  <c r="BS19"/>
  <c r="BT19"/>
  <c r="BU19"/>
  <c r="BV19"/>
  <c r="BW19"/>
  <c r="B18"/>
  <c r="D18"/>
  <c r="E18"/>
  <c r="F18"/>
  <c r="J18"/>
  <c r="AI18"/>
  <c r="AJ18"/>
  <c r="AK18"/>
  <c r="AL18"/>
  <c r="AM18"/>
  <c r="AN18"/>
  <c r="AO18"/>
  <c r="AP18"/>
  <c r="AQ18"/>
  <c r="AR18"/>
  <c r="AT18"/>
  <c r="BE18"/>
  <c r="BF18"/>
  <c r="BG18"/>
  <c r="BH18"/>
  <c r="BI18"/>
  <c r="BJ18"/>
  <c r="BK18"/>
  <c r="BL18"/>
  <c r="BM18"/>
  <c r="BN18"/>
  <c r="BO18"/>
  <c r="BP18"/>
  <c r="BQ18"/>
  <c r="BR18"/>
  <c r="BS18"/>
  <c r="BT18"/>
  <c r="BU18"/>
  <c r="BV18"/>
  <c r="BW18"/>
  <c r="F14"/>
  <c r="B14"/>
  <c r="B15"/>
  <c r="D15"/>
  <c r="E15"/>
  <c r="F15"/>
  <c r="J15"/>
  <c r="AI15"/>
  <c r="AJ15"/>
  <c r="AK15"/>
  <c r="AL15"/>
  <c r="AM15"/>
  <c r="AN15"/>
  <c r="AO15"/>
  <c r="AP15"/>
  <c r="AQ15"/>
  <c r="AR15"/>
  <c r="AT15"/>
  <c r="BE15"/>
  <c r="BF15"/>
  <c r="BG15"/>
  <c r="BH15"/>
  <c r="BI15"/>
  <c r="BJ15"/>
  <c r="BK15"/>
  <c r="BL15"/>
  <c r="BM15"/>
  <c r="BN15"/>
  <c r="BO15"/>
  <c r="BP15"/>
  <c r="BQ15"/>
  <c r="BR15"/>
  <c r="BS15"/>
  <c r="BT15"/>
  <c r="BU15"/>
  <c r="BV15"/>
  <c r="BW15"/>
  <c r="E16"/>
  <c r="AI16"/>
  <c r="AJ16"/>
  <c r="AK16"/>
  <c r="AL16"/>
  <c r="AM16"/>
  <c r="AN16"/>
  <c r="AO16"/>
  <c r="AP16"/>
  <c r="AQ16"/>
  <c r="AR16"/>
  <c r="AT16"/>
  <c r="BE16"/>
  <c r="BF16"/>
  <c r="BG16"/>
  <c r="BH16"/>
  <c r="BI16"/>
  <c r="BJ16"/>
  <c r="BK16"/>
  <c r="BL16"/>
  <c r="BM16"/>
  <c r="BN16"/>
  <c r="BO16"/>
  <c r="BP16"/>
  <c r="BQ16"/>
  <c r="BR16"/>
  <c r="BS16"/>
  <c r="BT16"/>
  <c r="BU16"/>
  <c r="BV16"/>
  <c r="BW16"/>
  <c r="D14"/>
  <c r="E14"/>
  <c r="J14"/>
  <c r="AI14"/>
  <c r="AJ14"/>
  <c r="AK14"/>
  <c r="AL14"/>
  <c r="AM14"/>
  <c r="AN14"/>
  <c r="AO14"/>
  <c r="AP14"/>
  <c r="AQ14"/>
  <c r="AR14"/>
  <c r="AT14"/>
  <c r="BE14"/>
  <c r="BF14"/>
  <c r="BG14"/>
  <c r="BH14"/>
  <c r="BI14"/>
  <c r="BJ14"/>
  <c r="BK14"/>
  <c r="BL14"/>
  <c r="BM14"/>
  <c r="BN14"/>
  <c r="BO14"/>
  <c r="BP14"/>
  <c r="BQ14"/>
  <c r="BR14"/>
  <c r="BS14"/>
  <c r="BT14"/>
  <c r="BU14"/>
  <c r="BV14"/>
  <c r="BW14"/>
  <c r="B9"/>
  <c r="D9"/>
  <c r="E9"/>
  <c r="F9"/>
  <c r="J9"/>
  <c r="AI9"/>
  <c r="AJ9"/>
  <c r="AK9"/>
  <c r="AL9"/>
  <c r="AM9"/>
  <c r="AN9"/>
  <c r="AO9"/>
  <c r="AP9"/>
  <c r="AQ9"/>
  <c r="AR9"/>
  <c r="AT9"/>
  <c r="BE9"/>
  <c r="BF9"/>
  <c r="BG9"/>
  <c r="BH9"/>
  <c r="BI9"/>
  <c r="BJ9"/>
  <c r="BK9"/>
  <c r="BL9"/>
  <c r="BM9"/>
  <c r="BN9"/>
  <c r="BO9"/>
  <c r="BP9"/>
  <c r="BQ9"/>
  <c r="BR9"/>
  <c r="BS9"/>
  <c r="BT9"/>
  <c r="BU9"/>
  <c r="BV9"/>
  <c r="BW9"/>
  <c r="B10"/>
  <c r="D10"/>
  <c r="E10"/>
  <c r="F10"/>
  <c r="J10"/>
  <c r="AI10"/>
  <c r="AJ10"/>
  <c r="AK10"/>
  <c r="AL10"/>
  <c r="AM10"/>
  <c r="AN10"/>
  <c r="AO10"/>
  <c r="AP10"/>
  <c r="AQ10"/>
  <c r="AR10"/>
  <c r="AT10"/>
  <c r="BE10"/>
  <c r="BF10"/>
  <c r="BG10"/>
  <c r="BH10"/>
  <c r="BI10"/>
  <c r="BJ10"/>
  <c r="BK10"/>
  <c r="BL10"/>
  <c r="BM10"/>
  <c r="BN10"/>
  <c r="BO10"/>
  <c r="BP10"/>
  <c r="BQ10"/>
  <c r="BR10"/>
  <c r="BS10"/>
  <c r="BT10"/>
  <c r="BU10"/>
  <c r="BV10"/>
  <c r="BW10"/>
  <c r="E11"/>
  <c r="F11"/>
  <c r="J11"/>
  <c r="AI11"/>
  <c r="AJ11"/>
  <c r="AK11"/>
  <c r="AL11"/>
  <c r="AM11"/>
  <c r="AN11"/>
  <c r="AO11"/>
  <c r="AP11"/>
  <c r="AQ11"/>
  <c r="AR11"/>
  <c r="AT11"/>
  <c r="BE11"/>
  <c r="BF11"/>
  <c r="BG11"/>
  <c r="BH11"/>
  <c r="BI11"/>
  <c r="BJ11"/>
  <c r="BK11"/>
  <c r="BL11"/>
  <c r="BM11"/>
  <c r="BN11"/>
  <c r="BO11"/>
  <c r="BP11"/>
  <c r="BQ11"/>
  <c r="BR11"/>
  <c r="BS11"/>
  <c r="BT11"/>
  <c r="BU11"/>
  <c r="BV11"/>
  <c r="BW11"/>
  <c r="E12"/>
  <c r="F12"/>
  <c r="J12"/>
  <c r="AI12"/>
  <c r="AJ12"/>
  <c r="AK12"/>
  <c r="AL12"/>
  <c r="AM12"/>
  <c r="AN12"/>
  <c r="AO12"/>
  <c r="AP12"/>
  <c r="AQ12"/>
  <c r="AR12"/>
  <c r="AT12"/>
  <c r="BE12"/>
  <c r="BF12"/>
  <c r="BG12"/>
  <c r="BH12"/>
  <c r="BI12"/>
  <c r="BJ12"/>
  <c r="BK12"/>
  <c r="BL12"/>
  <c r="BM12"/>
  <c r="BN12"/>
  <c r="BO12"/>
  <c r="BP12"/>
  <c r="BQ12"/>
  <c r="BR12"/>
  <c r="BS12"/>
  <c r="BT12"/>
  <c r="BU12"/>
  <c r="BV12"/>
  <c r="BW12"/>
  <c r="E13"/>
  <c r="F13"/>
  <c r="J13"/>
  <c r="AI13"/>
  <c r="AJ13"/>
  <c r="AK13"/>
  <c r="AL13"/>
  <c r="AM13"/>
  <c r="AN13"/>
  <c r="AO13"/>
  <c r="AP13"/>
  <c r="AQ13"/>
  <c r="AR13"/>
  <c r="AT13"/>
  <c r="BE13"/>
  <c r="BF13"/>
  <c r="BG13"/>
  <c r="BH13"/>
  <c r="BI13"/>
  <c r="BJ13"/>
  <c r="BK13"/>
  <c r="BL13"/>
  <c r="BM13"/>
  <c r="BN13"/>
  <c r="BO13"/>
  <c r="BP13"/>
  <c r="BQ13"/>
  <c r="BR13"/>
  <c r="BS13"/>
  <c r="BT13"/>
  <c r="BU13"/>
  <c r="BV13"/>
  <c r="BW13"/>
  <c r="E17"/>
  <c r="AI17"/>
  <c r="AJ17"/>
  <c r="AK17"/>
  <c r="AL17"/>
  <c r="AM17"/>
  <c r="AN17"/>
  <c r="AO17"/>
  <c r="AP17"/>
  <c r="AQ17"/>
  <c r="AR17"/>
  <c r="AT17"/>
  <c r="BE17"/>
  <c r="BF17"/>
  <c r="BG17"/>
  <c r="BH17"/>
  <c r="BI17"/>
  <c r="BJ17"/>
  <c r="BK17"/>
  <c r="BL17"/>
  <c r="BM17"/>
  <c r="BN17"/>
  <c r="BO17"/>
  <c r="BP17"/>
  <c r="BQ17"/>
  <c r="BR17"/>
  <c r="BS17"/>
  <c r="BT17"/>
  <c r="BU17"/>
  <c r="BV17"/>
  <c r="BW17"/>
  <c r="A29" i="6"/>
  <c r="A48"/>
  <c r="A47"/>
  <c r="A46"/>
  <c r="A3"/>
  <c r="A4"/>
  <c r="A5"/>
  <c r="A6"/>
  <c r="A7"/>
  <c r="A8"/>
  <c r="A9"/>
  <c r="A10"/>
  <c r="A11"/>
  <c r="A12"/>
  <c r="A13"/>
  <c r="A14"/>
  <c r="A15"/>
  <c r="A16"/>
  <c r="A17"/>
  <c r="A18"/>
  <c r="A19"/>
  <c r="A20"/>
  <c r="A21"/>
  <c r="A22"/>
  <c r="A23"/>
  <c r="A24"/>
  <c r="A25"/>
  <c r="A26"/>
  <c r="A27"/>
  <c r="A28"/>
  <c r="A30"/>
  <c r="A31"/>
  <c r="A32"/>
  <c r="A33"/>
  <c r="A34"/>
  <c r="A35"/>
  <c r="A36"/>
  <c r="A37"/>
  <c r="A38"/>
  <c r="A39"/>
  <c r="A40"/>
  <c r="A41"/>
  <c r="A42"/>
  <c r="A43"/>
  <c r="A44"/>
  <c r="A45"/>
  <c r="A49"/>
  <c r="A50"/>
  <c r="A51"/>
  <c r="A52"/>
  <c r="A53"/>
  <c r="A54"/>
  <c r="F43" i="1"/>
  <c r="F44"/>
  <c r="F45"/>
  <c r="F46"/>
  <c r="E34"/>
  <c r="F31"/>
  <c r="B40"/>
  <c r="D40"/>
  <c r="E40"/>
  <c r="F40"/>
  <c r="J40"/>
  <c r="AI40"/>
  <c r="AJ40"/>
  <c r="AK40"/>
  <c r="AL40"/>
  <c r="AM40"/>
  <c r="AN40"/>
  <c r="AO40"/>
  <c r="AP40"/>
  <c r="AQ40"/>
  <c r="AR40"/>
  <c r="AT40"/>
  <c r="BE40"/>
  <c r="BF40"/>
  <c r="BG40"/>
  <c r="BH40"/>
  <c r="BI40"/>
  <c r="BJ40"/>
  <c r="BK40"/>
  <c r="BL40"/>
  <c r="BM40"/>
  <c r="BN40"/>
  <c r="BO40"/>
  <c r="BP40"/>
  <c r="BQ40"/>
  <c r="BR40"/>
  <c r="BS40"/>
  <c r="BT40"/>
  <c r="BU40"/>
  <c r="BV40"/>
  <c r="BW40"/>
  <c r="B23"/>
  <c r="N22" l="1"/>
  <c r="AU22"/>
  <c r="AW22"/>
  <c r="AV22"/>
  <c r="N21"/>
  <c r="AU21"/>
  <c r="AW21"/>
  <c r="AV21"/>
  <c r="N20"/>
  <c r="AU20"/>
  <c r="AU19"/>
  <c r="AW20"/>
  <c r="AV20"/>
  <c r="AW19"/>
  <c r="AV19"/>
  <c r="N19"/>
  <c r="N18"/>
  <c r="AU18"/>
  <c r="AW18"/>
  <c r="AV18"/>
  <c r="N15"/>
  <c r="AU16"/>
  <c r="AV15"/>
  <c r="AW15"/>
  <c r="AU15"/>
  <c r="AW16"/>
  <c r="AV16"/>
  <c r="N16"/>
  <c r="N14"/>
  <c r="AU14"/>
  <c r="AW14"/>
  <c r="AV14"/>
  <c r="N9"/>
  <c r="AU9"/>
  <c r="AW9"/>
  <c r="AV9"/>
  <c r="AU10"/>
  <c r="N10"/>
  <c r="AW10"/>
  <c r="AV10"/>
  <c r="AU11"/>
  <c r="AU12"/>
  <c r="AW11"/>
  <c r="AV11"/>
  <c r="N11"/>
  <c r="AU13"/>
  <c r="AW12"/>
  <c r="AV12"/>
  <c r="N12"/>
  <c r="AU17"/>
  <c r="AW13"/>
  <c r="AV13"/>
  <c r="N13"/>
  <c r="AW17"/>
  <c r="AV17"/>
  <c r="N17"/>
  <c r="N40"/>
  <c r="AU40"/>
  <c r="AW40"/>
  <c r="AV40"/>
  <c r="J534" i="14"/>
  <c r="J535"/>
  <c r="J533"/>
  <c r="J532"/>
  <c r="J309"/>
  <c r="J531"/>
  <c r="J529"/>
  <c r="J530"/>
  <c r="J298"/>
  <c r="J291"/>
  <c r="J293"/>
  <c r="J294"/>
  <c r="J311"/>
  <c r="J296"/>
  <c r="J322"/>
  <c r="J320"/>
  <c r="J528"/>
  <c r="J297"/>
  <c r="J319"/>
  <c r="J325"/>
  <c r="J323"/>
  <c r="J527"/>
  <c r="J542"/>
  <c r="J543"/>
  <c r="J324"/>
  <c r="J326"/>
  <c r="C12" i="6"/>
  <c r="G13"/>
  <c r="C14"/>
  <c r="F15"/>
  <c r="G16"/>
  <c r="E17"/>
  <c r="G10"/>
  <c r="C21"/>
  <c r="G37"/>
  <c r="G35"/>
  <c r="E38"/>
  <c r="E41"/>
  <c r="C22"/>
  <c r="E39"/>
  <c r="E34"/>
  <c r="G53"/>
  <c r="F54"/>
  <c r="F33"/>
  <c r="C36"/>
  <c r="G18"/>
  <c r="G30"/>
  <c r="F28"/>
  <c r="F19"/>
  <c r="G43"/>
  <c r="G24"/>
  <c r="F49"/>
  <c r="G25"/>
  <c r="F27"/>
  <c r="E31"/>
  <c r="E52"/>
  <c r="E20"/>
  <c r="C42"/>
  <c r="C45"/>
  <c r="G51"/>
  <c r="C26"/>
  <c r="E47"/>
  <c r="B46"/>
  <c r="E3"/>
  <c r="C9"/>
  <c r="J3" i="14"/>
  <c r="J57"/>
  <c r="J4"/>
  <c r="J58"/>
  <c r="J59"/>
  <c r="J60"/>
  <c r="J61"/>
  <c r="J5"/>
  <c r="J55"/>
  <c r="J62"/>
  <c r="J6"/>
  <c r="J7"/>
  <c r="J63"/>
  <c r="J64"/>
  <c r="J65"/>
  <c r="J8"/>
  <c r="J9"/>
  <c r="J10"/>
  <c r="J11"/>
  <c r="J66"/>
  <c r="J12"/>
  <c r="J13"/>
  <c r="J67"/>
  <c r="J68"/>
  <c r="J14"/>
  <c r="J15"/>
  <c r="J69"/>
  <c r="J70"/>
  <c r="J71"/>
  <c r="J72"/>
  <c r="J16"/>
  <c r="J73"/>
  <c r="J74"/>
  <c r="J17"/>
  <c r="J75"/>
  <c r="J18"/>
  <c r="J19"/>
  <c r="J20"/>
  <c r="J76"/>
  <c r="J21"/>
  <c r="J22"/>
  <c r="J77"/>
  <c r="J78"/>
  <c r="J79"/>
  <c r="J80"/>
  <c r="J81"/>
  <c r="J82"/>
  <c r="J83"/>
  <c r="J84"/>
  <c r="J85"/>
  <c r="J86"/>
  <c r="J87"/>
  <c r="J88"/>
  <c r="J89"/>
  <c r="J90"/>
  <c r="J91"/>
  <c r="J92"/>
  <c r="J93"/>
  <c r="J94"/>
  <c r="J95"/>
  <c r="J96"/>
  <c r="J97"/>
  <c r="J98"/>
  <c r="J99"/>
  <c r="J23"/>
  <c r="J100"/>
  <c r="J101"/>
  <c r="J102"/>
  <c r="J103"/>
  <c r="J104"/>
  <c r="J105"/>
  <c r="J106"/>
  <c r="J107"/>
  <c r="J108"/>
  <c r="J109"/>
  <c r="J110"/>
  <c r="J111"/>
  <c r="J112"/>
  <c r="J24"/>
  <c r="J113"/>
  <c r="J114"/>
  <c r="J115"/>
  <c r="J116"/>
  <c r="J117"/>
  <c r="J118"/>
  <c r="J119"/>
  <c r="J120"/>
  <c r="J121"/>
  <c r="J122"/>
  <c r="J123"/>
  <c r="J25"/>
  <c r="J26"/>
  <c r="J124"/>
  <c r="J125"/>
  <c r="J126"/>
  <c r="J127"/>
  <c r="J27"/>
  <c r="J128"/>
  <c r="J129"/>
  <c r="J130"/>
  <c r="J131"/>
  <c r="J132"/>
  <c r="J133"/>
  <c r="J134"/>
  <c r="J135"/>
  <c r="J136"/>
  <c r="J28"/>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9"/>
  <c r="J203"/>
  <c r="J204"/>
  <c r="J205"/>
  <c r="J206"/>
  <c r="J207"/>
  <c r="J208"/>
  <c r="J209"/>
  <c r="J210"/>
  <c r="J211"/>
  <c r="J212"/>
  <c r="J30"/>
  <c r="J213"/>
  <c r="J31"/>
  <c r="J214"/>
  <c r="J215"/>
  <c r="J216"/>
  <c r="J217"/>
  <c r="J218"/>
  <c r="J219"/>
  <c r="J220"/>
  <c r="J221"/>
  <c r="J222"/>
  <c r="J223"/>
  <c r="J224"/>
  <c r="J225"/>
  <c r="J226"/>
  <c r="J227"/>
  <c r="J228"/>
  <c r="J229"/>
  <c r="J230"/>
  <c r="J231"/>
  <c r="J32"/>
  <c r="J33"/>
  <c r="J232"/>
  <c r="J233"/>
  <c r="J234"/>
  <c r="J235"/>
  <c r="J236"/>
  <c r="J237"/>
  <c r="J238"/>
  <c r="J239"/>
  <c r="J240"/>
  <c r="J241"/>
  <c r="J242"/>
  <c r="J243"/>
  <c r="J34"/>
  <c r="J35"/>
  <c r="J244"/>
  <c r="J245"/>
  <c r="J246"/>
  <c r="J247"/>
  <c r="J248"/>
  <c r="J249"/>
  <c r="J250"/>
  <c r="J251"/>
  <c r="J252"/>
  <c r="J253"/>
  <c r="J254"/>
  <c r="J255"/>
  <c r="J256"/>
  <c r="J257"/>
  <c r="J258"/>
  <c r="J259"/>
  <c r="J260"/>
  <c r="J261"/>
  <c r="J262"/>
  <c r="J263"/>
  <c r="J264"/>
  <c r="J265"/>
  <c r="J266"/>
  <c r="J267"/>
  <c r="J268"/>
  <c r="J269"/>
  <c r="J270"/>
  <c r="J271"/>
  <c r="J272"/>
  <c r="J273"/>
  <c r="J274"/>
  <c r="J275"/>
  <c r="J276"/>
  <c r="J277"/>
  <c r="J278"/>
  <c r="J279"/>
  <c r="J36"/>
  <c r="J37"/>
  <c r="J280"/>
  <c r="J38"/>
  <c r="J281"/>
  <c r="J282"/>
  <c r="J283"/>
  <c r="J284"/>
  <c r="J285"/>
  <c r="J286"/>
  <c r="J287"/>
  <c r="J288"/>
  <c r="J289"/>
  <c r="J290"/>
  <c r="J292"/>
  <c r="J295"/>
  <c r="J299"/>
  <c r="J300"/>
  <c r="J301"/>
  <c r="J302"/>
  <c r="J39"/>
  <c r="J303"/>
  <c r="J304"/>
  <c r="J305"/>
  <c r="J306"/>
  <c r="J307"/>
  <c r="J308"/>
  <c r="J310"/>
  <c r="J312"/>
  <c r="J40"/>
  <c r="J313"/>
  <c r="J314"/>
  <c r="J315"/>
  <c r="J316"/>
  <c r="J317"/>
  <c r="J318"/>
  <c r="J321"/>
  <c r="J327"/>
  <c r="J328"/>
  <c r="J329"/>
  <c r="J330"/>
  <c r="J331"/>
  <c r="J332"/>
  <c r="J333"/>
  <c r="J334"/>
  <c r="J335"/>
  <c r="J336"/>
  <c r="J337"/>
  <c r="J338"/>
  <c r="J339"/>
  <c r="J340"/>
  <c r="J341"/>
  <c r="J342"/>
  <c r="J343"/>
  <c r="J344"/>
  <c r="J345"/>
  <c r="J346"/>
  <c r="J347"/>
  <c r="J348"/>
  <c r="J349"/>
  <c r="J350"/>
  <c r="J41"/>
  <c r="J42"/>
  <c r="J351"/>
  <c r="J352"/>
  <c r="J353"/>
  <c r="J354"/>
  <c r="J355"/>
  <c r="J356"/>
  <c r="J357"/>
  <c r="J43"/>
  <c r="J358"/>
  <c r="J359"/>
  <c r="J360"/>
  <c r="J361"/>
  <c r="J362"/>
  <c r="J363"/>
  <c r="J364"/>
  <c r="J365"/>
  <c r="J366"/>
  <c r="J367"/>
  <c r="J368"/>
  <c r="J369"/>
  <c r="J370"/>
  <c r="J371"/>
  <c r="J372"/>
  <c r="J373"/>
  <c r="J374"/>
  <c r="J375"/>
  <c r="J376"/>
  <c r="J377"/>
  <c r="J378"/>
  <c r="J379"/>
  <c r="J380"/>
  <c r="J381"/>
  <c r="J382"/>
  <c r="J383"/>
  <c r="J384"/>
  <c r="J385"/>
  <c r="J386"/>
  <c r="J387"/>
  <c r="J388"/>
  <c r="J389"/>
  <c r="J390"/>
  <c r="J391"/>
  <c r="J392"/>
  <c r="J393"/>
  <c r="J394"/>
  <c r="J395"/>
  <c r="J396"/>
  <c r="J397"/>
  <c r="J398"/>
  <c r="J399"/>
  <c r="J400"/>
  <c r="J401"/>
  <c r="J402"/>
  <c r="J403"/>
  <c r="J404"/>
  <c r="J405"/>
  <c r="J406"/>
  <c r="J407"/>
  <c r="J408"/>
  <c r="J409"/>
  <c r="J410"/>
  <c r="J411"/>
  <c r="J412"/>
  <c r="J413"/>
  <c r="J414"/>
  <c r="J415"/>
  <c r="J416"/>
  <c r="J417"/>
  <c r="J418"/>
  <c r="J419"/>
  <c r="J420"/>
  <c r="J421"/>
  <c r="J422"/>
  <c r="J423"/>
  <c r="J424"/>
  <c r="J425"/>
  <c r="J426"/>
  <c r="J427"/>
  <c r="J428"/>
  <c r="J429"/>
  <c r="J430"/>
  <c r="J431"/>
  <c r="J432"/>
  <c r="J433"/>
  <c r="J434"/>
  <c r="J435"/>
  <c r="J436"/>
  <c r="J437"/>
  <c r="J438"/>
  <c r="J439"/>
  <c r="J440"/>
  <c r="J441"/>
  <c r="J442"/>
  <c r="J443"/>
  <c r="J444"/>
  <c r="J445"/>
  <c r="J446"/>
  <c r="J447"/>
  <c r="J448"/>
  <c r="J449"/>
  <c r="J450"/>
  <c r="J451"/>
  <c r="J452"/>
  <c r="J453"/>
  <c r="J454"/>
  <c r="J455"/>
  <c r="J456"/>
  <c r="J457"/>
  <c r="J458"/>
  <c r="J459"/>
  <c r="J460"/>
  <c r="J461"/>
  <c r="J462"/>
  <c r="J463"/>
  <c r="J464"/>
  <c r="J465"/>
  <c r="J466"/>
  <c r="J467"/>
  <c r="J468"/>
  <c r="J469"/>
  <c r="J470"/>
  <c r="J471"/>
  <c r="J472"/>
  <c r="J473"/>
  <c r="J474"/>
  <c r="J475"/>
  <c r="J476"/>
  <c r="J477"/>
  <c r="J478"/>
  <c r="J479"/>
  <c r="J480"/>
  <c r="J481"/>
  <c r="J482"/>
  <c r="J483"/>
  <c r="J484"/>
  <c r="J485"/>
  <c r="J486"/>
  <c r="J487"/>
  <c r="J488"/>
  <c r="J489"/>
  <c r="J490"/>
  <c r="J491"/>
  <c r="J492"/>
  <c r="J493"/>
  <c r="J494"/>
  <c r="J495"/>
  <c r="J496"/>
  <c r="J497"/>
  <c r="J498"/>
  <c r="J499"/>
  <c r="J500"/>
  <c r="J501"/>
  <c r="J502"/>
  <c r="J503"/>
  <c r="J504"/>
  <c r="J505"/>
  <c r="J506"/>
  <c r="J507"/>
  <c r="J508"/>
  <c r="J509"/>
  <c r="J510"/>
  <c r="J511"/>
  <c r="J512"/>
  <c r="J513"/>
  <c r="J514"/>
  <c r="J515"/>
  <c r="J516"/>
  <c r="J517"/>
  <c r="J518"/>
  <c r="J519"/>
  <c r="J520"/>
  <c r="J521"/>
  <c r="J522"/>
  <c r="J523"/>
  <c r="J524"/>
  <c r="J44"/>
  <c r="J45"/>
  <c r="J46"/>
  <c r="J47"/>
  <c r="J48"/>
  <c r="J49"/>
  <c r="J50"/>
  <c r="J51"/>
  <c r="J52"/>
  <c r="J53"/>
  <c r="J54"/>
  <c r="J525"/>
  <c r="J526"/>
  <c r="J536"/>
  <c r="J537"/>
  <c r="J538"/>
  <c r="J539"/>
  <c r="J540"/>
  <c r="J541"/>
  <c r="J56"/>
  <c r="E16" i="6"/>
  <c r="BW6" i="1"/>
  <c r="BW23"/>
  <c r="BW24"/>
  <c r="BW25"/>
  <c r="BW26"/>
  <c r="BW27"/>
  <c r="BW28"/>
  <c r="BW29"/>
  <c r="BW30"/>
  <c r="BW31"/>
  <c r="BW32"/>
  <c r="BW33"/>
  <c r="BW34"/>
  <c r="BW35"/>
  <c r="BW36"/>
  <c r="BW37"/>
  <c r="BW38"/>
  <c r="BW39"/>
  <c r="BW58"/>
  <c r="BW59"/>
  <c r="BW60"/>
  <c r="BW61"/>
  <c r="BW41"/>
  <c r="BW42"/>
  <c r="BW62"/>
  <c r="BW7"/>
  <c r="BW8"/>
  <c r="BW43"/>
  <c r="BW44"/>
  <c r="BW45"/>
  <c r="BW46"/>
  <c r="BW47"/>
  <c r="BW48"/>
  <c r="BW49"/>
  <c r="BW50"/>
  <c r="BW51"/>
  <c r="BW52"/>
  <c r="BW53"/>
  <c r="BW54"/>
  <c r="BW55"/>
  <c r="BW56"/>
  <c r="BW57"/>
  <c r="BV6"/>
  <c r="BV23"/>
  <c r="BV24"/>
  <c r="BV25"/>
  <c r="BV26"/>
  <c r="BV27"/>
  <c r="BV28"/>
  <c r="BV29"/>
  <c r="BV30"/>
  <c r="BV31"/>
  <c r="BV32"/>
  <c r="BV33"/>
  <c r="BV34"/>
  <c r="BV35"/>
  <c r="BV36"/>
  <c r="BV37"/>
  <c r="BV38"/>
  <c r="BV39"/>
  <c r="BV58"/>
  <c r="BV59"/>
  <c r="BV60"/>
  <c r="BV61"/>
  <c r="BV41"/>
  <c r="BV42"/>
  <c r="BV62"/>
  <c r="BV7"/>
  <c r="BV8"/>
  <c r="BV43"/>
  <c r="BV44"/>
  <c r="BV45"/>
  <c r="BV46"/>
  <c r="BV47"/>
  <c r="BV48"/>
  <c r="BV49"/>
  <c r="BV50"/>
  <c r="BV51"/>
  <c r="BV52"/>
  <c r="BV53"/>
  <c r="BV54"/>
  <c r="BV55"/>
  <c r="BV56"/>
  <c r="BV57"/>
  <c r="BI6"/>
  <c r="BU6"/>
  <c r="BU23"/>
  <c r="BU24"/>
  <c r="BU25"/>
  <c r="BU26"/>
  <c r="BU27"/>
  <c r="BU28"/>
  <c r="BU29"/>
  <c r="BU30"/>
  <c r="BU31"/>
  <c r="BU32"/>
  <c r="BU33"/>
  <c r="BU34"/>
  <c r="BU35"/>
  <c r="BU36"/>
  <c r="BU37"/>
  <c r="BU38"/>
  <c r="BU39"/>
  <c r="BU58"/>
  <c r="BU59"/>
  <c r="BU60"/>
  <c r="BU61"/>
  <c r="BU41"/>
  <c r="BU42"/>
  <c r="BU62"/>
  <c r="BU7"/>
  <c r="BU8"/>
  <c r="BU43"/>
  <c r="BU44"/>
  <c r="BU45"/>
  <c r="BU46"/>
  <c r="BU47"/>
  <c r="BU48"/>
  <c r="BU49"/>
  <c r="BU50"/>
  <c r="BU51"/>
  <c r="BU52"/>
  <c r="BU53"/>
  <c r="BU54"/>
  <c r="BU55"/>
  <c r="BU56"/>
  <c r="BU57"/>
  <c r="BT6"/>
  <c r="BT23"/>
  <c r="BT24"/>
  <c r="BT25"/>
  <c r="BT26"/>
  <c r="BT27"/>
  <c r="BT28"/>
  <c r="BT29"/>
  <c r="BT30"/>
  <c r="BT31"/>
  <c r="BT32"/>
  <c r="BT33"/>
  <c r="BT34"/>
  <c r="BT35"/>
  <c r="BT36"/>
  <c r="BT37"/>
  <c r="BT38"/>
  <c r="BT39"/>
  <c r="BT58"/>
  <c r="BT59"/>
  <c r="BT60"/>
  <c r="BT61"/>
  <c r="BT41"/>
  <c r="BT42"/>
  <c r="BT62"/>
  <c r="BT7"/>
  <c r="BT8"/>
  <c r="BT43"/>
  <c r="BT44"/>
  <c r="BT45"/>
  <c r="BT46"/>
  <c r="BT47"/>
  <c r="BT48"/>
  <c r="BT49"/>
  <c r="BT50"/>
  <c r="BT51"/>
  <c r="BT52"/>
  <c r="BT53"/>
  <c r="BT54"/>
  <c r="BT55"/>
  <c r="BT56"/>
  <c r="BT57"/>
  <c r="BS6"/>
  <c r="BS23"/>
  <c r="BS24"/>
  <c r="BS25"/>
  <c r="BS26"/>
  <c r="BS27"/>
  <c r="BS28"/>
  <c r="BS29"/>
  <c r="BS30"/>
  <c r="BS31"/>
  <c r="BS32"/>
  <c r="BS33"/>
  <c r="BS34"/>
  <c r="BS35"/>
  <c r="BS36"/>
  <c r="BS37"/>
  <c r="BS38"/>
  <c r="BS39"/>
  <c r="BS58"/>
  <c r="BS59"/>
  <c r="BS60"/>
  <c r="BS61"/>
  <c r="BS41"/>
  <c r="BS42"/>
  <c r="BS62"/>
  <c r="BS7"/>
  <c r="BS8"/>
  <c r="BS43"/>
  <c r="BS44"/>
  <c r="BS45"/>
  <c r="BS46"/>
  <c r="BS47"/>
  <c r="BS48"/>
  <c r="BS49"/>
  <c r="BS50"/>
  <c r="BS51"/>
  <c r="BS52"/>
  <c r="BS53"/>
  <c r="BS54"/>
  <c r="BS55"/>
  <c r="BS56"/>
  <c r="BS57"/>
  <c r="BR6"/>
  <c r="BR23"/>
  <c r="BR24"/>
  <c r="BR25"/>
  <c r="BR26"/>
  <c r="BR27"/>
  <c r="BR28"/>
  <c r="BR29"/>
  <c r="BR30"/>
  <c r="BR31"/>
  <c r="BR32"/>
  <c r="BR33"/>
  <c r="BR34"/>
  <c r="BR35"/>
  <c r="BR36"/>
  <c r="BR37"/>
  <c r="BR38"/>
  <c r="BR39"/>
  <c r="BR58"/>
  <c r="BR59"/>
  <c r="BR60"/>
  <c r="BR61"/>
  <c r="BR41"/>
  <c r="BR42"/>
  <c r="BR62"/>
  <c r="BR7"/>
  <c r="BR8"/>
  <c r="BR43"/>
  <c r="BR44"/>
  <c r="BR45"/>
  <c r="BR46"/>
  <c r="BR47"/>
  <c r="BR48"/>
  <c r="BR49"/>
  <c r="BR50"/>
  <c r="BR51"/>
  <c r="BR52"/>
  <c r="BR53"/>
  <c r="BR54"/>
  <c r="BR55"/>
  <c r="BR56"/>
  <c r="BR57"/>
  <c r="BQ6"/>
  <c r="BQ23"/>
  <c r="BQ24"/>
  <c r="BQ25"/>
  <c r="BQ26"/>
  <c r="BQ27"/>
  <c r="BQ28"/>
  <c r="BQ29"/>
  <c r="BQ30"/>
  <c r="BQ31"/>
  <c r="BQ32"/>
  <c r="BQ33"/>
  <c r="BQ34"/>
  <c r="BQ35"/>
  <c r="BQ36"/>
  <c r="BQ37"/>
  <c r="BQ38"/>
  <c r="BQ39"/>
  <c r="BQ58"/>
  <c r="BQ59"/>
  <c r="BQ60"/>
  <c r="BQ61"/>
  <c r="BQ41"/>
  <c r="BQ42"/>
  <c r="BQ62"/>
  <c r="BQ7"/>
  <c r="BQ8"/>
  <c r="BQ43"/>
  <c r="BQ44"/>
  <c r="BQ45"/>
  <c r="BQ46"/>
  <c r="BQ47"/>
  <c r="BQ48"/>
  <c r="BQ49"/>
  <c r="BQ50"/>
  <c r="BQ51"/>
  <c r="BQ52"/>
  <c r="BQ53"/>
  <c r="BQ54"/>
  <c r="BQ55"/>
  <c r="BQ56"/>
  <c r="BQ57"/>
  <c r="BP6"/>
  <c r="BP23"/>
  <c r="BP24"/>
  <c r="BP25"/>
  <c r="BP26"/>
  <c r="BP27"/>
  <c r="BP28"/>
  <c r="BP29"/>
  <c r="BP30"/>
  <c r="BP31"/>
  <c r="BP32"/>
  <c r="BP33"/>
  <c r="BP34"/>
  <c r="BP35"/>
  <c r="BP36"/>
  <c r="BP37"/>
  <c r="BP38"/>
  <c r="BP39"/>
  <c r="BP58"/>
  <c r="BP59"/>
  <c r="BP60"/>
  <c r="BP61"/>
  <c r="BP41"/>
  <c r="BP42"/>
  <c r="BP62"/>
  <c r="BP7"/>
  <c r="BP8"/>
  <c r="BP43"/>
  <c r="BP44"/>
  <c r="BP45"/>
  <c r="BP46"/>
  <c r="BP47"/>
  <c r="BP48"/>
  <c r="BP49"/>
  <c r="BP50"/>
  <c r="BP51"/>
  <c r="BP52"/>
  <c r="BP53"/>
  <c r="BP54"/>
  <c r="BP55"/>
  <c r="BP56"/>
  <c r="BP57"/>
  <c r="BO6"/>
  <c r="BO23"/>
  <c r="BO24"/>
  <c r="BO25"/>
  <c r="BO26"/>
  <c r="BO27"/>
  <c r="BO28"/>
  <c r="BO29"/>
  <c r="BO30"/>
  <c r="BO31"/>
  <c r="BO32"/>
  <c r="BO33"/>
  <c r="BO34"/>
  <c r="BO35"/>
  <c r="BO36"/>
  <c r="BO37"/>
  <c r="BO38"/>
  <c r="BO39"/>
  <c r="BO58"/>
  <c r="BO59"/>
  <c r="BO60"/>
  <c r="BO61"/>
  <c r="BO41"/>
  <c r="BO42"/>
  <c r="BO62"/>
  <c r="BO7"/>
  <c r="BO8"/>
  <c r="BO43"/>
  <c r="BO44"/>
  <c r="BO45"/>
  <c r="BO46"/>
  <c r="BO47"/>
  <c r="BO48"/>
  <c r="BO49"/>
  <c r="BO50"/>
  <c r="BO51"/>
  <c r="BO52"/>
  <c r="BO53"/>
  <c r="BO54"/>
  <c r="BO55"/>
  <c r="BO56"/>
  <c r="BO57"/>
  <c r="BE6"/>
  <c r="BF6"/>
  <c r="BG6"/>
  <c r="BH6"/>
  <c r="BJ6"/>
  <c r="BK6"/>
  <c r="BL6"/>
  <c r="BM6"/>
  <c r="BN6"/>
  <c r="BE23"/>
  <c r="BF23"/>
  <c r="BG23"/>
  <c r="BH23"/>
  <c r="BI23"/>
  <c r="BJ23"/>
  <c r="BK23"/>
  <c r="BL23"/>
  <c r="BM23"/>
  <c r="BN23"/>
  <c r="BE24"/>
  <c r="BF24"/>
  <c r="BG24"/>
  <c r="BH24"/>
  <c r="BI24"/>
  <c r="BJ24"/>
  <c r="BK24"/>
  <c r="BL24"/>
  <c r="BM24"/>
  <c r="BN24"/>
  <c r="BE25"/>
  <c r="BF25"/>
  <c r="BG25"/>
  <c r="BH25"/>
  <c r="BI25"/>
  <c r="BJ25"/>
  <c r="BK25"/>
  <c r="BL25"/>
  <c r="BM25"/>
  <c r="BN25"/>
  <c r="BE26"/>
  <c r="BF26"/>
  <c r="BG26"/>
  <c r="BH26"/>
  <c r="BI26"/>
  <c r="BJ26"/>
  <c r="BK26"/>
  <c r="BL26"/>
  <c r="BM26"/>
  <c r="BN26"/>
  <c r="BE27"/>
  <c r="BF27"/>
  <c r="BG27"/>
  <c r="BH27"/>
  <c r="BI27"/>
  <c r="BJ27"/>
  <c r="BK27"/>
  <c r="BL27"/>
  <c r="BM27"/>
  <c r="BN27"/>
  <c r="BE28"/>
  <c r="BF28"/>
  <c r="BG28"/>
  <c r="BH28"/>
  <c r="BI28"/>
  <c r="BJ28"/>
  <c r="BK28"/>
  <c r="BL28"/>
  <c r="BM28"/>
  <c r="BN28"/>
  <c r="BE29"/>
  <c r="BF29"/>
  <c r="BG29"/>
  <c r="BH29"/>
  <c r="BI29"/>
  <c r="BJ29"/>
  <c r="BK29"/>
  <c r="BL29"/>
  <c r="BM29"/>
  <c r="BN29"/>
  <c r="BE30"/>
  <c r="BF30"/>
  <c r="BG30"/>
  <c r="BH30"/>
  <c r="BI30"/>
  <c r="BJ30"/>
  <c r="BK30"/>
  <c r="BL30"/>
  <c r="BM30"/>
  <c r="BN30"/>
  <c r="BE31"/>
  <c r="BF31"/>
  <c r="BG31"/>
  <c r="BH31"/>
  <c r="BI31"/>
  <c r="BJ31"/>
  <c r="BK31"/>
  <c r="BL31"/>
  <c r="BM31"/>
  <c r="BN31"/>
  <c r="BE32"/>
  <c r="BF32"/>
  <c r="BG32"/>
  <c r="BH32"/>
  <c r="BI32"/>
  <c r="BJ32"/>
  <c r="BK32"/>
  <c r="BL32"/>
  <c r="BM32"/>
  <c r="BN32"/>
  <c r="BE33"/>
  <c r="BF33"/>
  <c r="BG33"/>
  <c r="BH33"/>
  <c r="BI33"/>
  <c r="BJ33"/>
  <c r="BK33"/>
  <c r="BL33"/>
  <c r="BM33"/>
  <c r="BN33"/>
  <c r="BE34"/>
  <c r="BF34"/>
  <c r="BG34"/>
  <c r="BH34"/>
  <c r="BI34"/>
  <c r="BJ34"/>
  <c r="BK34"/>
  <c r="BL34"/>
  <c r="BM34"/>
  <c r="BN34"/>
  <c r="BE35"/>
  <c r="BF35"/>
  <c r="BG35"/>
  <c r="BH35"/>
  <c r="BI35"/>
  <c r="BJ35"/>
  <c r="BK35"/>
  <c r="BL35"/>
  <c r="BM35"/>
  <c r="BN35"/>
  <c r="BE36"/>
  <c r="BF36"/>
  <c r="BG36"/>
  <c r="BH36"/>
  <c r="BI36"/>
  <c r="BJ36"/>
  <c r="BK36"/>
  <c r="BL36"/>
  <c r="BM36"/>
  <c r="BN36"/>
  <c r="BE37"/>
  <c r="BF37"/>
  <c r="BG37"/>
  <c r="BH37"/>
  <c r="BI37"/>
  <c r="BJ37"/>
  <c r="BK37"/>
  <c r="BL37"/>
  <c r="BM37"/>
  <c r="BN37"/>
  <c r="BE38"/>
  <c r="BF38"/>
  <c r="BG38"/>
  <c r="BH38"/>
  <c r="BI38"/>
  <c r="BJ38"/>
  <c r="BK38"/>
  <c r="BL38"/>
  <c r="BM38"/>
  <c r="BN38"/>
  <c r="BE39"/>
  <c r="BF39"/>
  <c r="BG39"/>
  <c r="BH39"/>
  <c r="BI39"/>
  <c r="BJ39"/>
  <c r="BK39"/>
  <c r="BL39"/>
  <c r="BM39"/>
  <c r="BN39"/>
  <c r="BE58"/>
  <c r="BF58"/>
  <c r="BG58"/>
  <c r="BH58"/>
  <c r="BI58"/>
  <c r="BJ58"/>
  <c r="BK58"/>
  <c r="BL58"/>
  <c r="BM58"/>
  <c r="BN58"/>
  <c r="BE59"/>
  <c r="BF59"/>
  <c r="BG59"/>
  <c r="BH59"/>
  <c r="BI59"/>
  <c r="BJ59"/>
  <c r="BK59"/>
  <c r="BL59"/>
  <c r="BM59"/>
  <c r="BN59"/>
  <c r="BE60"/>
  <c r="BF60"/>
  <c r="BG60"/>
  <c r="BH60"/>
  <c r="BI60"/>
  <c r="BJ60"/>
  <c r="BK60"/>
  <c r="BL60"/>
  <c r="BM60"/>
  <c r="BN60"/>
  <c r="BE61"/>
  <c r="BF61"/>
  <c r="BG61"/>
  <c r="BH61"/>
  <c r="BI61"/>
  <c r="BJ61"/>
  <c r="BK61"/>
  <c r="BL61"/>
  <c r="BM61"/>
  <c r="BN61"/>
  <c r="BE41"/>
  <c r="BF41"/>
  <c r="BG41"/>
  <c r="BH41"/>
  <c r="BI41"/>
  <c r="BJ41"/>
  <c r="BK41"/>
  <c r="BL41"/>
  <c r="BM41"/>
  <c r="BN41"/>
  <c r="BE42"/>
  <c r="BF42"/>
  <c r="BG42"/>
  <c r="BH42"/>
  <c r="BI42"/>
  <c r="BJ42"/>
  <c r="BK42"/>
  <c r="BL42"/>
  <c r="BM42"/>
  <c r="BN42"/>
  <c r="BE62"/>
  <c r="BF62"/>
  <c r="BG62"/>
  <c r="BH62"/>
  <c r="BI62"/>
  <c r="BJ62"/>
  <c r="BK62"/>
  <c r="BL62"/>
  <c r="BM62"/>
  <c r="BN62"/>
  <c r="BE7"/>
  <c r="BF7"/>
  <c r="BG7"/>
  <c r="BH7"/>
  <c r="BI7"/>
  <c r="BJ7"/>
  <c r="BK7"/>
  <c r="BL7"/>
  <c r="BM7"/>
  <c r="BN7"/>
  <c r="BE8"/>
  <c r="BF8"/>
  <c r="BG8"/>
  <c r="BH8"/>
  <c r="BI8"/>
  <c r="BJ8"/>
  <c r="BK8"/>
  <c r="BL8"/>
  <c r="BM8"/>
  <c r="BN8"/>
  <c r="BE43"/>
  <c r="BF43"/>
  <c r="BG43"/>
  <c r="BH43"/>
  <c r="BI43"/>
  <c r="BJ43"/>
  <c r="BK43"/>
  <c r="BL43"/>
  <c r="BM43"/>
  <c r="BN43"/>
  <c r="BE44"/>
  <c r="BF44"/>
  <c r="BG44"/>
  <c r="BH44"/>
  <c r="BI44"/>
  <c r="BJ44"/>
  <c r="BK44"/>
  <c r="BL44"/>
  <c r="BM44"/>
  <c r="BN44"/>
  <c r="BE45"/>
  <c r="BF45"/>
  <c r="BG45"/>
  <c r="BH45"/>
  <c r="BI45"/>
  <c r="BJ45"/>
  <c r="BK45"/>
  <c r="BL45"/>
  <c r="BM45"/>
  <c r="BN45"/>
  <c r="BE46"/>
  <c r="BF46"/>
  <c r="BG46"/>
  <c r="BH46"/>
  <c r="BI46"/>
  <c r="BJ46"/>
  <c r="BK46"/>
  <c r="BL46"/>
  <c r="BM46"/>
  <c r="BN46"/>
  <c r="BE47"/>
  <c r="BF47"/>
  <c r="BG47"/>
  <c r="BH47"/>
  <c r="BI47"/>
  <c r="BJ47"/>
  <c r="BK47"/>
  <c r="BL47"/>
  <c r="BM47"/>
  <c r="BN47"/>
  <c r="BE48"/>
  <c r="BF48"/>
  <c r="BG48"/>
  <c r="BH48"/>
  <c r="BI48"/>
  <c r="BJ48"/>
  <c r="BK48"/>
  <c r="BL48"/>
  <c r="BM48"/>
  <c r="BN48"/>
  <c r="BE49"/>
  <c r="BF49"/>
  <c r="BG49"/>
  <c r="BH49"/>
  <c r="BI49"/>
  <c r="BJ49"/>
  <c r="BK49"/>
  <c r="BL49"/>
  <c r="BM49"/>
  <c r="BN49"/>
  <c r="BE50"/>
  <c r="BF50"/>
  <c r="BG50"/>
  <c r="BH50"/>
  <c r="BI50"/>
  <c r="BJ50"/>
  <c r="BK50"/>
  <c r="BL50"/>
  <c r="BM50"/>
  <c r="BN50"/>
  <c r="BE51"/>
  <c r="BF51"/>
  <c r="BG51"/>
  <c r="BH51"/>
  <c r="BI51"/>
  <c r="BJ51"/>
  <c r="BK51"/>
  <c r="BL51"/>
  <c r="BM51"/>
  <c r="BN51"/>
  <c r="BE52"/>
  <c r="BF52"/>
  <c r="BG52"/>
  <c r="BH52"/>
  <c r="BI52"/>
  <c r="BJ52"/>
  <c r="BK52"/>
  <c r="BL52"/>
  <c r="BM52"/>
  <c r="BN52"/>
  <c r="BE53"/>
  <c r="BF53"/>
  <c r="BG53"/>
  <c r="BH53"/>
  <c r="BI53"/>
  <c r="BJ53"/>
  <c r="BK53"/>
  <c r="BL53"/>
  <c r="BM53"/>
  <c r="BN53"/>
  <c r="BE54"/>
  <c r="BF54"/>
  <c r="BG54"/>
  <c r="BH54"/>
  <c r="BI54"/>
  <c r="BJ54"/>
  <c r="BK54"/>
  <c r="BL54"/>
  <c r="BM54"/>
  <c r="BN54"/>
  <c r="BE55"/>
  <c r="BF55"/>
  <c r="BG55"/>
  <c r="BH55"/>
  <c r="BI55"/>
  <c r="BJ55"/>
  <c r="BK55"/>
  <c r="BL55"/>
  <c r="BM55"/>
  <c r="BN55"/>
  <c r="BE56"/>
  <c r="BF56"/>
  <c r="BG56"/>
  <c r="BH56"/>
  <c r="BI56"/>
  <c r="BJ56"/>
  <c r="BK56"/>
  <c r="BL56"/>
  <c r="BM56"/>
  <c r="BN56"/>
  <c r="BE57"/>
  <c r="BF57"/>
  <c r="BG57"/>
  <c r="BH57"/>
  <c r="BI57"/>
  <c r="BJ57"/>
  <c r="BK57"/>
  <c r="BL57"/>
  <c r="BM57"/>
  <c r="BN57"/>
  <c r="B6"/>
  <c r="G11" i="6"/>
  <c r="D6" i="1"/>
  <c r="D23"/>
  <c r="D24"/>
  <c r="D25"/>
  <c r="D27" i="5" s="1"/>
  <c r="D26" i="1"/>
  <c r="D27"/>
  <c r="D28"/>
  <c r="D30"/>
  <c r="D31"/>
  <c r="J6"/>
  <c r="J23"/>
  <c r="J24"/>
  <c r="J25"/>
  <c r="J26"/>
  <c r="J27"/>
  <c r="J28"/>
  <c r="J30"/>
  <c r="J31"/>
  <c r="AT6"/>
  <c r="AT23"/>
  <c r="AT24"/>
  <c r="AT25"/>
  <c r="AT26"/>
  <c r="AT27"/>
  <c r="AT28"/>
  <c r="AT30"/>
  <c r="AT31"/>
  <c r="AI6"/>
  <c r="AJ6"/>
  <c r="AK6"/>
  <c r="AL6"/>
  <c r="AM6"/>
  <c r="AN6"/>
  <c r="AO6"/>
  <c r="AP6"/>
  <c r="AQ6"/>
  <c r="AR6"/>
  <c r="AI30"/>
  <c r="AJ30"/>
  <c r="AK30"/>
  <c r="AL30"/>
  <c r="AM30"/>
  <c r="AN30"/>
  <c r="AO30"/>
  <c r="AP30"/>
  <c r="AQ30"/>
  <c r="AR30"/>
  <c r="AI31"/>
  <c r="AJ31"/>
  <c r="AK31"/>
  <c r="AL31"/>
  <c r="AM31"/>
  <c r="AN31"/>
  <c r="AO31"/>
  <c r="AP31"/>
  <c r="AQ31"/>
  <c r="AR31"/>
  <c r="B25"/>
  <c r="F24"/>
  <c r="F6"/>
  <c r="F23"/>
  <c r="F25"/>
  <c r="F26"/>
  <c r="F27"/>
  <c r="F28"/>
  <c r="F29"/>
  <c r="F30"/>
  <c r="F32"/>
  <c r="F33"/>
  <c r="F35"/>
  <c r="F37"/>
  <c r="F38"/>
  <c r="F39"/>
  <c r="F58"/>
  <c r="F59"/>
  <c r="F60"/>
  <c r="F41"/>
  <c r="F42"/>
  <c r="F62"/>
  <c r="F7"/>
  <c r="F47"/>
  <c r="F48"/>
  <c r="F49"/>
  <c r="F50"/>
  <c r="F51"/>
  <c r="F52"/>
  <c r="F54"/>
  <c r="F55"/>
  <c r="F56"/>
  <c r="F57"/>
  <c r="E6"/>
  <c r="E23"/>
  <c r="E24"/>
  <c r="E25"/>
  <c r="E26"/>
  <c r="E27"/>
  <c r="E28"/>
  <c r="E29"/>
  <c r="E30"/>
  <c r="E31"/>
  <c r="E32"/>
  <c r="E33"/>
  <c r="E35"/>
  <c r="E37"/>
  <c r="E38"/>
  <c r="E39"/>
  <c r="E58"/>
  <c r="E59"/>
  <c r="E60"/>
  <c r="E61"/>
  <c r="E41"/>
  <c r="E42"/>
  <c r="E62"/>
  <c r="E7"/>
  <c r="E8"/>
  <c r="E43"/>
  <c r="E44"/>
  <c r="E45"/>
  <c r="E46"/>
  <c r="E47"/>
  <c r="E48"/>
  <c r="E49"/>
  <c r="E50"/>
  <c r="E51"/>
  <c r="E52"/>
  <c r="E53"/>
  <c r="E54"/>
  <c r="E55"/>
  <c r="E56"/>
  <c r="E57"/>
  <c r="AT38"/>
  <c r="AT62"/>
  <c r="AT48"/>
  <c r="AT56"/>
  <c r="J29"/>
  <c r="J32"/>
  <c r="J33"/>
  <c r="J35"/>
  <c r="J36"/>
  <c r="J37"/>
  <c r="J38"/>
  <c r="J39"/>
  <c r="J58"/>
  <c r="J59"/>
  <c r="J60"/>
  <c r="J61"/>
  <c r="J41"/>
  <c r="J62"/>
  <c r="J7"/>
  <c r="J8"/>
  <c r="J43"/>
  <c r="J44"/>
  <c r="J45"/>
  <c r="J46"/>
  <c r="J47"/>
  <c r="J48"/>
  <c r="J49"/>
  <c r="J50"/>
  <c r="J51"/>
  <c r="J52"/>
  <c r="J53"/>
  <c r="J54"/>
  <c r="J55"/>
  <c r="J56"/>
  <c r="J57"/>
  <c r="D32"/>
  <c r="D33"/>
  <c r="D35"/>
  <c r="D37"/>
  <c r="D38"/>
  <c r="D39"/>
  <c r="D58"/>
  <c r="D24" i="5" s="1"/>
  <c r="D59" i="1"/>
  <c r="D60"/>
  <c r="D41"/>
  <c r="D29" i="5" s="1"/>
  <c r="D30"/>
  <c r="D62" i="1"/>
  <c r="D31" i="5" s="1"/>
  <c r="D7" i="1"/>
  <c r="D33" i="5"/>
  <c r="D43" i="1"/>
  <c r="D44"/>
  <c r="D45"/>
  <c r="D46"/>
  <c r="D47"/>
  <c r="D48"/>
  <c r="D49"/>
  <c r="D50"/>
  <c r="D13" i="5" s="1"/>
  <c r="D51" i="1"/>
  <c r="D52"/>
  <c r="D54"/>
  <c r="D55"/>
  <c r="D56"/>
  <c r="D57"/>
  <c r="B24"/>
  <c r="B26"/>
  <c r="B27"/>
  <c r="B28"/>
  <c r="B30"/>
  <c r="B31"/>
  <c r="B32"/>
  <c r="B33"/>
  <c r="B35"/>
  <c r="B37"/>
  <c r="B38"/>
  <c r="B39"/>
  <c r="B58"/>
  <c r="B59"/>
  <c r="B60"/>
  <c r="B41"/>
  <c r="B30" i="5"/>
  <c r="B62" i="1"/>
  <c r="B7"/>
  <c r="B33" i="5"/>
  <c r="B43" i="1"/>
  <c r="B44"/>
  <c r="B45"/>
  <c r="B46"/>
  <c r="B47"/>
  <c r="B48"/>
  <c r="B49"/>
  <c r="B50"/>
  <c r="B51"/>
  <c r="B52"/>
  <c r="B54"/>
  <c r="B55"/>
  <c r="B56"/>
  <c r="B57"/>
  <c r="AT29"/>
  <c r="AT32"/>
  <c r="AT33"/>
  <c r="AT34"/>
  <c r="AT35"/>
  <c r="AT36"/>
  <c r="AT37"/>
  <c r="AT39"/>
  <c r="AT58"/>
  <c r="AT59"/>
  <c r="AT60"/>
  <c r="AT61"/>
  <c r="AT41"/>
  <c r="AT42"/>
  <c r="AT7"/>
  <c r="AT8"/>
  <c r="AT43"/>
  <c r="AT44"/>
  <c r="AT45"/>
  <c r="AT46"/>
  <c r="AT47"/>
  <c r="AT49"/>
  <c r="AT50"/>
  <c r="AT51"/>
  <c r="AT52"/>
  <c r="AT53"/>
  <c r="AT54"/>
  <c r="AT55"/>
  <c r="AT57"/>
  <c r="C4" i="13"/>
  <c r="C5"/>
  <c r="C6"/>
  <c r="C7"/>
  <c r="C8"/>
  <c r="C9"/>
  <c r="C10"/>
  <c r="C11"/>
  <c r="C12"/>
  <c r="C13"/>
  <c r="C14"/>
  <c r="C15"/>
  <c r="C16"/>
  <c r="C3"/>
  <c r="AI55" i="1"/>
  <c r="AJ55"/>
  <c r="AK55"/>
  <c r="AL55"/>
  <c r="AM55"/>
  <c r="AN55"/>
  <c r="AO55"/>
  <c r="AP55"/>
  <c r="AQ55"/>
  <c r="AR55"/>
  <c r="AI56"/>
  <c r="AJ56"/>
  <c r="AK56"/>
  <c r="AL56"/>
  <c r="AM56"/>
  <c r="AN56"/>
  <c r="AO56"/>
  <c r="AP56"/>
  <c r="AQ56"/>
  <c r="AR56"/>
  <c r="AI57"/>
  <c r="AJ57"/>
  <c r="AK57"/>
  <c r="AL57"/>
  <c r="AM57"/>
  <c r="AN57"/>
  <c r="AO57"/>
  <c r="AP57"/>
  <c r="AQ57"/>
  <c r="AR57"/>
  <c r="AI53"/>
  <c r="AJ53"/>
  <c r="AK53"/>
  <c r="AL53"/>
  <c r="AM53"/>
  <c r="AN53"/>
  <c r="AO53"/>
  <c r="AP53"/>
  <c r="AQ53"/>
  <c r="AR53"/>
  <c r="AI47"/>
  <c r="AJ47"/>
  <c r="AK47"/>
  <c r="AL47"/>
  <c r="AM47"/>
  <c r="AN47"/>
  <c r="AO47"/>
  <c r="AP47"/>
  <c r="AQ47"/>
  <c r="AR47"/>
  <c r="AI48"/>
  <c r="AJ48"/>
  <c r="AK48"/>
  <c r="AL48"/>
  <c r="AM48"/>
  <c r="AN48"/>
  <c r="AO48"/>
  <c r="AP48"/>
  <c r="AQ48"/>
  <c r="AR48"/>
  <c r="AI49"/>
  <c r="AJ49"/>
  <c r="AK49"/>
  <c r="AL49"/>
  <c r="AM49"/>
  <c r="AN49"/>
  <c r="AO49"/>
  <c r="AP49"/>
  <c r="AQ49"/>
  <c r="AR49"/>
  <c r="AI45"/>
  <c r="AI46"/>
  <c r="AI50"/>
  <c r="AI51"/>
  <c r="AJ45"/>
  <c r="AJ46"/>
  <c r="AJ50"/>
  <c r="AJ51"/>
  <c r="AK45"/>
  <c r="AK46"/>
  <c r="AK50"/>
  <c r="AK51"/>
  <c r="AL45"/>
  <c r="AL46"/>
  <c r="AL50"/>
  <c r="AL51"/>
  <c r="AM45"/>
  <c r="AM46"/>
  <c r="AM50"/>
  <c r="AM51"/>
  <c r="AN45"/>
  <c r="AN46"/>
  <c r="AN50"/>
  <c r="AN51"/>
  <c r="AO45"/>
  <c r="AO46"/>
  <c r="AO50"/>
  <c r="AO51"/>
  <c r="AP45"/>
  <c r="AP46"/>
  <c r="AP50"/>
  <c r="AP51"/>
  <c r="AQ45"/>
  <c r="AQ46"/>
  <c r="AQ50"/>
  <c r="AQ51"/>
  <c r="AR45"/>
  <c r="AR46"/>
  <c r="AR50"/>
  <c r="AR51"/>
  <c r="AI42"/>
  <c r="AI62"/>
  <c r="AI7"/>
  <c r="AI8"/>
  <c r="AI43"/>
  <c r="AI44"/>
  <c r="AJ42"/>
  <c r="AJ62"/>
  <c r="AK62"/>
  <c r="AL62"/>
  <c r="AM62"/>
  <c r="AN62"/>
  <c r="AO62"/>
  <c r="AP62"/>
  <c r="AQ62"/>
  <c r="AR62"/>
  <c r="AJ7"/>
  <c r="AJ8"/>
  <c r="AJ43"/>
  <c r="AJ44"/>
  <c r="AK42"/>
  <c r="AK7"/>
  <c r="AK8"/>
  <c r="AK43"/>
  <c r="AK44"/>
  <c r="AL42"/>
  <c r="AL7"/>
  <c r="AL8"/>
  <c r="AL43"/>
  <c r="AL44"/>
  <c r="AM42"/>
  <c r="AM7"/>
  <c r="AM8"/>
  <c r="AM43"/>
  <c r="AM44"/>
  <c r="AN42"/>
  <c r="AN7"/>
  <c r="AN8"/>
  <c r="AN43"/>
  <c r="AN44"/>
  <c r="AO42"/>
  <c r="AO7"/>
  <c r="AO8"/>
  <c r="AO43"/>
  <c r="AO44"/>
  <c r="AP42"/>
  <c r="AP7"/>
  <c r="AP8"/>
  <c r="AP43"/>
  <c r="AP44"/>
  <c r="AQ42"/>
  <c r="AQ7"/>
  <c r="AQ8"/>
  <c r="AQ43"/>
  <c r="AQ44"/>
  <c r="AR42"/>
  <c r="AR7"/>
  <c r="AR8"/>
  <c r="AR43"/>
  <c r="AR44"/>
  <c r="AI38"/>
  <c r="AI39"/>
  <c r="AI58"/>
  <c r="AJ38"/>
  <c r="AK38"/>
  <c r="AL38"/>
  <c r="AM38"/>
  <c r="AN38"/>
  <c r="AO38"/>
  <c r="AP38"/>
  <c r="AQ38"/>
  <c r="AR38"/>
  <c r="AJ39"/>
  <c r="AJ58"/>
  <c r="AK39"/>
  <c r="AL39"/>
  <c r="AM39"/>
  <c r="AN39"/>
  <c r="AO39"/>
  <c r="AP39"/>
  <c r="AQ39"/>
  <c r="AR39"/>
  <c r="AK58"/>
  <c r="AL58"/>
  <c r="AM58"/>
  <c r="AN58"/>
  <c r="AO58"/>
  <c r="AP58"/>
  <c r="AQ58"/>
  <c r="AR58"/>
  <c r="AI26"/>
  <c r="AI27"/>
  <c r="AJ27"/>
  <c r="AK27"/>
  <c r="AL27"/>
  <c r="AM27"/>
  <c r="AN27"/>
  <c r="AO27"/>
  <c r="AP27"/>
  <c r="AQ27"/>
  <c r="AR27"/>
  <c r="AI28"/>
  <c r="AI29"/>
  <c r="AI32"/>
  <c r="AJ26"/>
  <c r="AJ28"/>
  <c r="AJ29"/>
  <c r="AJ32"/>
  <c r="AK32"/>
  <c r="AL32"/>
  <c r="AM32"/>
  <c r="AN32"/>
  <c r="AO32"/>
  <c r="AP32"/>
  <c r="AQ32"/>
  <c r="AR32"/>
  <c r="AK26"/>
  <c r="AK28"/>
  <c r="AK29"/>
  <c r="AL29"/>
  <c r="AM29"/>
  <c r="AN29"/>
  <c r="AO29"/>
  <c r="AP29"/>
  <c r="AQ29"/>
  <c r="AR29"/>
  <c r="AL26"/>
  <c r="AM26"/>
  <c r="AN26"/>
  <c r="AO26"/>
  <c r="AP26"/>
  <c r="AQ26"/>
  <c r="AR26"/>
  <c r="AL28"/>
  <c r="AM28"/>
  <c r="AN28"/>
  <c r="AO28"/>
  <c r="AP28"/>
  <c r="AQ28"/>
  <c r="AR28"/>
  <c r="AI33"/>
  <c r="AI34"/>
  <c r="AI35"/>
  <c r="AI36"/>
  <c r="AJ36"/>
  <c r="AK36"/>
  <c r="AL36"/>
  <c r="AM36"/>
  <c r="AN36"/>
  <c r="AO36"/>
  <c r="AP36"/>
  <c r="AQ36"/>
  <c r="AR36"/>
  <c r="AI37"/>
  <c r="AI59"/>
  <c r="AI60"/>
  <c r="AI61"/>
  <c r="AJ33"/>
  <c r="AJ34"/>
  <c r="AJ35"/>
  <c r="AJ37"/>
  <c r="AJ59"/>
  <c r="AJ60"/>
  <c r="AJ61"/>
  <c r="AK33"/>
  <c r="AK34"/>
  <c r="AK35"/>
  <c r="AK37"/>
  <c r="AK59"/>
  <c r="AK60"/>
  <c r="AK61"/>
  <c r="AL33"/>
  <c r="AL34"/>
  <c r="AL35"/>
  <c r="AL37"/>
  <c r="AL59"/>
  <c r="AL60"/>
  <c r="AL61"/>
  <c r="AM33"/>
  <c r="AM34"/>
  <c r="AM35"/>
  <c r="AM37"/>
  <c r="AM59"/>
  <c r="AM60"/>
  <c r="AM61"/>
  <c r="AN33"/>
  <c r="AN34"/>
  <c r="AN35"/>
  <c r="AN37"/>
  <c r="AN59"/>
  <c r="AN60"/>
  <c r="AN61"/>
  <c r="AO33"/>
  <c r="AO34"/>
  <c r="AO35"/>
  <c r="AO37"/>
  <c r="AO59"/>
  <c r="AO60"/>
  <c r="AO61"/>
  <c r="AP33"/>
  <c r="AP34"/>
  <c r="AP35"/>
  <c r="AP37"/>
  <c r="AP59"/>
  <c r="AP60"/>
  <c r="AP61"/>
  <c r="AQ33"/>
  <c r="AQ34"/>
  <c r="AQ35"/>
  <c r="AQ37"/>
  <c r="AQ59"/>
  <c r="AQ60"/>
  <c r="AQ61"/>
  <c r="AR33"/>
  <c r="AR34"/>
  <c r="AR35"/>
  <c r="AR37"/>
  <c r="AR59"/>
  <c r="AR60"/>
  <c r="AR61"/>
  <c r="AI24"/>
  <c r="AJ24"/>
  <c r="AK24"/>
  <c r="AL24"/>
  <c r="AM24"/>
  <c r="AN24"/>
  <c r="AO24"/>
  <c r="AP24"/>
  <c r="AQ24"/>
  <c r="AR24"/>
  <c r="AR41"/>
  <c r="AR52"/>
  <c r="AR25"/>
  <c r="AR54"/>
  <c r="AR23"/>
  <c r="B3" i="5"/>
  <c r="C59"/>
  <c r="M59" s="1"/>
  <c r="C5"/>
  <c r="M5" s="1"/>
  <c r="C11"/>
  <c r="M11" s="1"/>
  <c r="C21"/>
  <c r="M21" s="1"/>
  <c r="C24"/>
  <c r="M24" s="1"/>
  <c r="C28"/>
  <c r="M28" s="1"/>
  <c r="C37"/>
  <c r="M37" s="1"/>
  <c r="C47"/>
  <c r="M47" s="1"/>
  <c r="C58"/>
  <c r="M58" s="1"/>
  <c r="C46"/>
  <c r="M46" s="1"/>
  <c r="C54"/>
  <c r="M54" s="1"/>
  <c r="C3"/>
  <c r="M3" s="1"/>
  <c r="C20"/>
  <c r="M20" s="1"/>
  <c r="C12"/>
  <c r="M12" s="1"/>
  <c r="C52"/>
  <c r="M52" s="1"/>
  <c r="C6"/>
  <c r="M6" s="1"/>
  <c r="C17"/>
  <c r="M17" s="1"/>
  <c r="C18"/>
  <c r="M18" s="1"/>
  <c r="C19"/>
  <c r="M19" s="1"/>
  <c r="C25"/>
  <c r="M25" s="1"/>
  <c r="C23"/>
  <c r="M23" s="1"/>
  <c r="C63"/>
  <c r="M63" s="1"/>
  <c r="C27"/>
  <c r="M27" s="1"/>
  <c r="C36"/>
  <c r="M36" s="1"/>
  <c r="C39"/>
  <c r="M39" s="1"/>
  <c r="C9"/>
  <c r="M9" s="1"/>
  <c r="C8"/>
  <c r="M8" s="1"/>
  <c r="C13"/>
  <c r="M13" s="1"/>
  <c r="C50"/>
  <c r="M50" s="1"/>
  <c r="C22"/>
  <c r="M22" s="1"/>
  <c r="C61"/>
  <c r="M61" s="1"/>
  <c r="C30"/>
  <c r="M30" s="1"/>
  <c r="C53"/>
  <c r="M53" s="1"/>
  <c r="C33"/>
  <c r="M33" s="1"/>
  <c r="C34"/>
  <c r="M34" s="1"/>
  <c r="C7"/>
  <c r="M7" s="1"/>
  <c r="C16"/>
  <c r="M16" s="1"/>
  <c r="C43"/>
  <c r="M43" s="1"/>
  <c r="C48"/>
  <c r="M48" s="1"/>
  <c r="C49"/>
  <c r="M49" s="1"/>
  <c r="C14"/>
  <c r="M14" s="1"/>
  <c r="C57"/>
  <c r="M57" s="1"/>
  <c r="C10"/>
  <c r="M10" s="1"/>
  <c r="C15"/>
  <c r="M15" s="1"/>
  <c r="C4"/>
  <c r="M4" s="1"/>
  <c r="C62"/>
  <c r="M62" s="1"/>
  <c r="C38"/>
  <c r="M38" s="1"/>
  <c r="C40"/>
  <c r="M40" s="1"/>
  <c r="C31"/>
  <c r="M31" s="1"/>
  <c r="C29"/>
  <c r="M29" s="1"/>
  <c r="C32"/>
  <c r="M32" s="1"/>
  <c r="C44"/>
  <c r="M44" s="1"/>
  <c r="C56"/>
  <c r="M56" s="1"/>
  <c r="C55"/>
  <c r="M55" s="1"/>
  <c r="C42"/>
  <c r="M42" s="1"/>
  <c r="C60"/>
  <c r="M60" s="1"/>
  <c r="C26"/>
  <c r="M26" s="1"/>
  <c r="C45"/>
  <c r="M45" s="1"/>
  <c r="C51"/>
  <c r="M51" s="1"/>
  <c r="C35"/>
  <c r="M35" s="1"/>
  <c r="C41"/>
  <c r="M41" s="1"/>
  <c r="A5"/>
  <c r="B5"/>
  <c r="D5"/>
  <c r="A11"/>
  <c r="A21"/>
  <c r="A24"/>
  <c r="A28"/>
  <c r="A37"/>
  <c r="A47"/>
  <c r="A58"/>
  <c r="A46"/>
  <c r="A54"/>
  <c r="A3"/>
  <c r="D3"/>
  <c r="A20"/>
  <c r="A12"/>
  <c r="A52"/>
  <c r="A6"/>
  <c r="A17"/>
  <c r="A18"/>
  <c r="A19"/>
  <c r="A25"/>
  <c r="A23"/>
  <c r="A63"/>
  <c r="A27"/>
  <c r="A36"/>
  <c r="A39"/>
  <c r="A9"/>
  <c r="A8"/>
  <c r="A13"/>
  <c r="A50"/>
  <c r="A22"/>
  <c r="A59"/>
  <c r="A61"/>
  <c r="A30"/>
  <c r="A53"/>
  <c r="A33"/>
  <c r="A34"/>
  <c r="A7"/>
  <c r="A16"/>
  <c r="A43"/>
  <c r="A48"/>
  <c r="A49"/>
  <c r="A14"/>
  <c r="A57"/>
  <c r="A10"/>
  <c r="A15"/>
  <c r="A4"/>
  <c r="B4"/>
  <c r="D4"/>
  <c r="A62"/>
  <c r="A38"/>
  <c r="A40"/>
  <c r="A31"/>
  <c r="A29"/>
  <c r="A32"/>
  <c r="A44"/>
  <c r="A56"/>
  <c r="A55"/>
  <c r="A42"/>
  <c r="A60"/>
  <c r="A26"/>
  <c r="A45"/>
  <c r="A51"/>
  <c r="A35"/>
  <c r="A41"/>
  <c r="E24"/>
  <c r="E28"/>
  <c r="E37"/>
  <c r="E47"/>
  <c r="E58"/>
  <c r="E46"/>
  <c r="E54"/>
  <c r="E3"/>
  <c r="E20"/>
  <c r="E12"/>
  <c r="E52"/>
  <c r="E6"/>
  <c r="E17"/>
  <c r="E18"/>
  <c r="E19"/>
  <c r="E25"/>
  <c r="E23"/>
  <c r="E63"/>
  <c r="E27"/>
  <c r="E36"/>
  <c r="E39"/>
  <c r="E9"/>
  <c r="E8"/>
  <c r="E13"/>
  <c r="E50"/>
  <c r="E22"/>
  <c r="E59"/>
  <c r="E61"/>
  <c r="E30"/>
  <c r="E53"/>
  <c r="E33"/>
  <c r="E34"/>
  <c r="E7"/>
  <c r="E16"/>
  <c r="E43"/>
  <c r="E48"/>
  <c r="E49"/>
  <c r="E14"/>
  <c r="E57"/>
  <c r="E10"/>
  <c r="E15"/>
  <c r="E4"/>
  <c r="E62"/>
  <c r="E38"/>
  <c r="E40"/>
  <c r="E31"/>
  <c r="E29"/>
  <c r="E32"/>
  <c r="E44"/>
  <c r="E56"/>
  <c r="E55"/>
  <c r="E42"/>
  <c r="E60"/>
  <c r="E26"/>
  <c r="E45"/>
  <c r="E51"/>
  <c r="E35"/>
  <c r="E5"/>
  <c r="E11"/>
  <c r="E21"/>
  <c r="E41"/>
  <c r="AI52" i="1"/>
  <c r="AJ52"/>
  <c r="AK52"/>
  <c r="AL52"/>
  <c r="AM52"/>
  <c r="AN52"/>
  <c r="AO52"/>
  <c r="AP52"/>
  <c r="AQ52"/>
  <c r="AI54"/>
  <c r="AJ54"/>
  <c r="AK54"/>
  <c r="AL54"/>
  <c r="AM54"/>
  <c r="AN54"/>
  <c r="AO54"/>
  <c r="AP54"/>
  <c r="AQ54"/>
  <c r="AI23"/>
  <c r="AJ23"/>
  <c r="AK23"/>
  <c r="AL23"/>
  <c r="AM23"/>
  <c r="AN23"/>
  <c r="AO23"/>
  <c r="AP23"/>
  <c r="AQ23"/>
  <c r="AI25"/>
  <c r="AJ25"/>
  <c r="AK25"/>
  <c r="AL25"/>
  <c r="AM25"/>
  <c r="AN25"/>
  <c r="AO25"/>
  <c r="AP25"/>
  <c r="AQ25"/>
  <c r="AI41"/>
  <c r="AJ41"/>
  <c r="AK41"/>
  <c r="AL41"/>
  <c r="AM41"/>
  <c r="AN41"/>
  <c r="AO41"/>
  <c r="AP41"/>
  <c r="AQ41"/>
  <c r="B4" i="6" l="1"/>
  <c r="B25" i="5"/>
  <c r="D28"/>
  <c r="B27"/>
  <c r="D62"/>
  <c r="D25"/>
  <c r="AS22" i="1"/>
  <c r="AS21"/>
  <c r="AS20"/>
  <c r="AS19"/>
  <c r="D58" i="5"/>
  <c r="B63"/>
  <c r="D63"/>
  <c r="AS18" i="1"/>
  <c r="AS16"/>
  <c r="B40" i="5"/>
  <c r="AS15" i="1"/>
  <c r="B61" i="5"/>
  <c r="D44"/>
  <c r="AS14" i="1"/>
  <c r="B62" i="5"/>
  <c r="B60"/>
  <c r="AS17" i="1"/>
  <c r="B53" i="5"/>
  <c r="AS11" i="1"/>
  <c r="AS10"/>
  <c r="AS9"/>
  <c r="D37" i="5"/>
  <c r="AS13" i="1"/>
  <c r="B48" i="5"/>
  <c r="D61"/>
  <c r="B57"/>
  <c r="B49"/>
  <c r="B45"/>
  <c r="D60"/>
  <c r="D45"/>
  <c r="AS12" i="1"/>
  <c r="B38" i="5"/>
  <c r="B44"/>
  <c r="D59"/>
  <c r="D42"/>
  <c r="B58"/>
  <c r="D46"/>
  <c r="B39"/>
  <c r="D43"/>
  <c r="B37"/>
  <c r="B34"/>
  <c r="B15"/>
  <c r="D55"/>
  <c r="D51"/>
  <c r="B59"/>
  <c r="B41"/>
  <c r="D9"/>
  <c r="B46"/>
  <c r="B42"/>
  <c r="B11"/>
  <c r="D56"/>
  <c r="D52"/>
  <c r="D35"/>
  <c r="B28"/>
  <c r="B20"/>
  <c r="B43"/>
  <c r="B35"/>
  <c r="D36"/>
  <c r="B50"/>
  <c r="D57"/>
  <c r="D49"/>
  <c r="B55"/>
  <c r="B51"/>
  <c r="B47"/>
  <c r="B31"/>
  <c r="B17"/>
  <c r="B12"/>
  <c r="B7"/>
  <c r="D54"/>
  <c r="D50"/>
  <c r="D21"/>
  <c r="B54"/>
  <c r="D53"/>
  <c r="D32"/>
  <c r="B56"/>
  <c r="B52"/>
  <c r="B36"/>
  <c r="B32"/>
  <c r="B23"/>
  <c r="B8"/>
  <c r="D38"/>
  <c r="D34"/>
  <c r="D26"/>
  <c r="D22"/>
  <c r="D18"/>
  <c r="D47"/>
  <c r="D23"/>
  <c r="D10"/>
  <c r="B26"/>
  <c r="B22"/>
  <c r="B18"/>
  <c r="B14"/>
  <c r="B10"/>
  <c r="D48"/>
  <c r="D40"/>
  <c r="D20"/>
  <c r="B9"/>
  <c r="D11"/>
  <c r="D7"/>
  <c r="D14"/>
  <c r="B13"/>
  <c r="D39"/>
  <c r="D15"/>
  <c r="D6"/>
  <c r="D17"/>
  <c r="D12"/>
  <c r="D8"/>
  <c r="B6"/>
  <c r="B8" i="6"/>
  <c r="D48"/>
  <c r="B6"/>
  <c r="B50"/>
  <c r="B7"/>
  <c r="B5"/>
  <c r="F20"/>
  <c r="H24"/>
  <c r="B22"/>
  <c r="H20"/>
  <c r="H25"/>
  <c r="G20"/>
  <c r="D22"/>
  <c r="F50"/>
  <c r="C6"/>
  <c r="H21"/>
  <c r="B41"/>
  <c r="H6"/>
  <c r="G28"/>
  <c r="H22"/>
  <c r="C39"/>
  <c r="D13"/>
  <c r="D27"/>
  <c r="E4"/>
  <c r="H19"/>
  <c r="D32"/>
  <c r="F4"/>
  <c r="H4"/>
  <c r="G4"/>
  <c r="H8"/>
  <c r="D4"/>
  <c r="C4"/>
  <c r="E27"/>
  <c r="F23"/>
  <c r="D23"/>
  <c r="C8"/>
  <c r="AW54" i="1"/>
  <c r="G46" i="6"/>
  <c r="E46"/>
  <c r="J46"/>
  <c r="H9"/>
  <c r="F46"/>
  <c r="C46"/>
  <c r="D41" i="5"/>
  <c r="N23" i="1"/>
  <c r="D9" i="6"/>
  <c r="E6"/>
  <c r="G44"/>
  <c r="B44"/>
  <c r="F16"/>
  <c r="H16"/>
  <c r="AW36" i="1"/>
  <c r="AV33"/>
  <c r="AV46"/>
  <c r="AV8"/>
  <c r="AW57"/>
  <c r="AW55"/>
  <c r="AW43"/>
  <c r="AW42"/>
  <c r="AV36"/>
  <c r="AV34"/>
  <c r="AW34"/>
  <c r="AV29"/>
  <c r="N50"/>
  <c r="AU27"/>
  <c r="H7" i="6"/>
  <c r="F11"/>
  <c r="F52"/>
  <c r="C51"/>
  <c r="H46"/>
  <c r="F7"/>
  <c r="N25" i="1"/>
  <c r="K46" i="6"/>
  <c r="D46"/>
  <c r="C43"/>
  <c r="C5"/>
  <c r="H5"/>
  <c r="AU47" i="1"/>
  <c r="AU45"/>
  <c r="H42" i="6"/>
  <c r="D39"/>
  <c r="G3"/>
  <c r="F3"/>
  <c r="D37"/>
  <c r="N29" i="1"/>
  <c r="H31" i="6"/>
  <c r="H44"/>
  <c r="H40"/>
  <c r="AV7" i="1"/>
  <c r="AV35"/>
  <c r="C30" i="6"/>
  <c r="E21"/>
  <c r="G49"/>
  <c r="F30"/>
  <c r="F21"/>
  <c r="E8"/>
  <c r="C7"/>
  <c r="E5"/>
  <c r="J52"/>
  <c r="AU59" i="1"/>
  <c r="AU25"/>
  <c r="C11" i="6"/>
  <c r="B16"/>
  <c r="N41" i="1"/>
  <c r="B39" i="6"/>
  <c r="H43"/>
  <c r="H38"/>
  <c r="F44"/>
  <c r="E30"/>
  <c r="C41"/>
  <c r="E7"/>
  <c r="H29"/>
  <c r="N56" i="1"/>
  <c r="N54"/>
  <c r="N46"/>
  <c r="J6" i="6" s="1"/>
  <c r="N7" i="1"/>
  <c r="N42"/>
  <c r="N36"/>
  <c r="N30"/>
  <c r="N28"/>
  <c r="AU51"/>
  <c r="D30" i="6"/>
  <c r="E11"/>
  <c r="B24"/>
  <c r="H27"/>
  <c r="H54"/>
  <c r="AU54" i="1"/>
  <c r="AU41"/>
  <c r="AU36"/>
  <c r="AU35"/>
  <c r="AU34"/>
  <c r="AU29"/>
  <c r="AU26"/>
  <c r="AU24"/>
  <c r="AV49"/>
  <c r="AV61"/>
  <c r="AV31"/>
  <c r="AV27"/>
  <c r="AV56"/>
  <c r="AV48"/>
  <c r="AV62"/>
  <c r="AV60"/>
  <c r="AV30"/>
  <c r="AV26"/>
  <c r="AV6"/>
  <c r="AV55"/>
  <c r="AV25"/>
  <c r="AW50"/>
  <c r="AW8"/>
  <c r="AW41"/>
  <c r="AW32"/>
  <c r="AW49"/>
  <c r="AW61"/>
  <c r="AW35"/>
  <c r="AW31"/>
  <c r="AW56"/>
  <c r="AW48"/>
  <c r="AW60"/>
  <c r="AW30"/>
  <c r="F12" i="6"/>
  <c r="C49"/>
  <c r="F6"/>
  <c r="G6"/>
  <c r="F34"/>
  <c r="D6"/>
  <c r="E51"/>
  <c r="F45"/>
  <c r="G5"/>
  <c r="E14"/>
  <c r="E22"/>
  <c r="D7"/>
  <c r="E48"/>
  <c r="B51"/>
  <c r="B52"/>
  <c r="C27"/>
  <c r="C24"/>
  <c r="G54"/>
  <c r="AS40" i="1"/>
  <c r="N52"/>
  <c r="H11" i="6"/>
  <c r="N34" i="1"/>
  <c r="N59"/>
  <c r="N35"/>
  <c r="N60"/>
  <c r="N32"/>
  <c r="N27"/>
  <c r="N58"/>
  <c r="N39"/>
  <c r="N44"/>
  <c r="N62"/>
  <c r="N8"/>
  <c r="N51"/>
  <c r="N49"/>
  <c r="N47"/>
  <c r="N53"/>
  <c r="N57"/>
  <c r="N55"/>
  <c r="N31"/>
  <c r="N6"/>
  <c r="AV50"/>
  <c r="AV58"/>
  <c r="AV24"/>
  <c r="AV52"/>
  <c r="AW37"/>
  <c r="AW33"/>
  <c r="AW29"/>
  <c r="AW25"/>
  <c r="B23" i="6"/>
  <c r="F24"/>
  <c r="G52"/>
  <c r="E23"/>
  <c r="G27"/>
  <c r="E24"/>
  <c r="B10"/>
  <c r="N24" i="1"/>
  <c r="N37"/>
  <c r="N61"/>
  <c r="N33"/>
  <c r="N26"/>
  <c r="N38"/>
  <c r="N43"/>
  <c r="N45"/>
  <c r="N48"/>
  <c r="B29" i="6"/>
  <c r="D51"/>
  <c r="D19" i="5"/>
  <c r="H51" i="6"/>
  <c r="H52"/>
  <c r="H10"/>
  <c r="AU46" i="1"/>
  <c r="AW62"/>
  <c r="F22" i="6"/>
  <c r="F51"/>
  <c r="F8"/>
  <c r="C52"/>
  <c r="G8"/>
  <c r="D8"/>
  <c r="F5"/>
  <c r="G22"/>
  <c r="D5"/>
  <c r="C16"/>
  <c r="E9"/>
  <c r="G7"/>
  <c r="E45"/>
  <c r="H17"/>
  <c r="AU57" i="1"/>
  <c r="AV57"/>
  <c r="D26" i="6"/>
  <c r="E26"/>
  <c r="AU56" i="1"/>
  <c r="AU55"/>
  <c r="D45" i="6"/>
  <c r="G45"/>
  <c r="B45"/>
  <c r="H45"/>
  <c r="AV54" i="1"/>
  <c r="F42" i="6"/>
  <c r="D42"/>
  <c r="B42"/>
  <c r="E42"/>
  <c r="G42"/>
  <c r="AU53" i="1"/>
  <c r="AV53"/>
  <c r="AW53"/>
  <c r="B20" i="6"/>
  <c r="C20"/>
  <c r="D20"/>
  <c r="D52"/>
  <c r="AU52" i="1"/>
  <c r="AW52"/>
  <c r="AW51"/>
  <c r="AV51"/>
  <c r="F31" i="6"/>
  <c r="AU50" i="1"/>
  <c r="B27" i="6"/>
  <c r="AU49" i="1"/>
  <c r="D49" i="6"/>
  <c r="AU48" i="1"/>
  <c r="B49" i="6"/>
  <c r="AV47" i="1"/>
  <c r="AW47"/>
  <c r="C44" i="6"/>
  <c r="D44"/>
  <c r="E44"/>
  <c r="AW46" i="1"/>
  <c r="D29" i="6"/>
  <c r="AV45" i="1"/>
  <c r="AW45"/>
  <c r="D24" i="6"/>
  <c r="AU44" i="1"/>
  <c r="AW44"/>
  <c r="B43" i="6"/>
  <c r="AV44" i="1"/>
  <c r="E43" i="6"/>
  <c r="D43"/>
  <c r="F43"/>
  <c r="AU43" i="1"/>
  <c r="AV43"/>
  <c r="D40" i="6"/>
  <c r="B40"/>
  <c r="E40"/>
  <c r="G40"/>
  <c r="AU8" i="1"/>
  <c r="B19" i="6"/>
  <c r="G19"/>
  <c r="C19"/>
  <c r="E19"/>
  <c r="D19"/>
  <c r="AU7" i="1"/>
  <c r="AW7"/>
  <c r="AU62"/>
  <c r="AV42"/>
  <c r="AU42"/>
  <c r="B18" i="6"/>
  <c r="H18"/>
  <c r="AU32" i="1"/>
  <c r="AU31"/>
  <c r="D34" i="6"/>
  <c r="D54"/>
  <c r="B21"/>
  <c r="H13"/>
  <c r="AU38" i="1"/>
  <c r="AW24"/>
  <c r="H33" i="6"/>
  <c r="E29"/>
  <c r="G31"/>
  <c r="C3"/>
  <c r="E25"/>
  <c r="C29"/>
  <c r="E54"/>
  <c r="C23"/>
  <c r="F41"/>
  <c r="C35"/>
  <c r="B13"/>
  <c r="D41"/>
  <c r="D10"/>
  <c r="B29" i="5"/>
  <c r="B54" i="6"/>
  <c r="B35"/>
  <c r="D53"/>
  <c r="H41"/>
  <c r="H35"/>
  <c r="AU33" i="1"/>
  <c r="AU28"/>
  <c r="AV37"/>
  <c r="AV32"/>
  <c r="AV28"/>
  <c r="AW38"/>
  <c r="AW28"/>
  <c r="D25" i="6"/>
  <c r="F47"/>
  <c r="B53"/>
  <c r="H49"/>
  <c r="B25"/>
  <c r="H47"/>
  <c r="G17"/>
  <c r="G33"/>
  <c r="E28"/>
  <c r="F40"/>
  <c r="G47"/>
  <c r="H30"/>
  <c r="B28"/>
  <c r="C13"/>
  <c r="E50"/>
  <c r="F26"/>
  <c r="H3"/>
  <c r="G50"/>
  <c r="F17"/>
  <c r="E35"/>
  <c r="F9"/>
  <c r="B9"/>
  <c r="B3"/>
  <c r="G48"/>
  <c r="C48"/>
  <c r="B47"/>
  <c r="G26"/>
  <c r="B26"/>
  <c r="B31"/>
  <c r="C25"/>
  <c r="E49"/>
  <c r="F29"/>
  <c r="C40"/>
  <c r="H28"/>
  <c r="B30"/>
  <c r="E33"/>
  <c r="C32"/>
  <c r="C54"/>
  <c r="C53"/>
  <c r="F35"/>
  <c r="AU60" i="1"/>
  <c r="AU30"/>
  <c r="D14" i="6"/>
  <c r="B21" i="5"/>
  <c r="AU58" i="1"/>
  <c r="AU37"/>
  <c r="AV38"/>
  <c r="AW58"/>
  <c r="C17" i="6"/>
  <c r="F13"/>
  <c r="D31"/>
  <c r="F48"/>
  <c r="B48"/>
  <c r="C31"/>
  <c r="C28"/>
  <c r="C50"/>
  <c r="C33"/>
  <c r="E53"/>
  <c r="B17"/>
  <c r="D16"/>
  <c r="D17"/>
  <c r="B24" i="5"/>
  <c r="D35" i="6"/>
  <c r="H50"/>
  <c r="H53"/>
  <c r="H14"/>
  <c r="AU61" i="1"/>
  <c r="AU39"/>
  <c r="AV59"/>
  <c r="AV41"/>
  <c r="AW39"/>
  <c r="AW27"/>
  <c r="AW26"/>
  <c r="AW59"/>
  <c r="F14" i="6"/>
  <c r="G23"/>
  <c r="D28"/>
  <c r="G29"/>
  <c r="F53"/>
  <c r="F25"/>
  <c r="D47"/>
  <c r="H23"/>
  <c r="E13"/>
  <c r="G41"/>
  <c r="B32"/>
  <c r="C47"/>
  <c r="D3"/>
  <c r="G9"/>
  <c r="H48"/>
  <c r="H26"/>
  <c r="D18"/>
  <c r="G32"/>
  <c r="E18"/>
  <c r="C18"/>
  <c r="F18"/>
  <c r="H36"/>
  <c r="G36"/>
  <c r="D36"/>
  <c r="F36"/>
  <c r="B36"/>
  <c r="E36"/>
  <c r="D50"/>
  <c r="D33"/>
  <c r="B33"/>
  <c r="F32"/>
  <c r="H32"/>
  <c r="E32"/>
  <c r="AV39" i="1"/>
  <c r="H34" i="6"/>
  <c r="G34"/>
  <c r="C34"/>
  <c r="B34"/>
  <c r="B19" i="5"/>
  <c r="F39" i="6"/>
  <c r="G39"/>
  <c r="H39"/>
  <c r="D38"/>
  <c r="C38"/>
  <c r="G38"/>
  <c r="B38"/>
  <c r="F38"/>
  <c r="B16" i="5"/>
  <c r="D16"/>
  <c r="C37" i="6"/>
  <c r="B37"/>
  <c r="H37"/>
  <c r="E37"/>
  <c r="F37"/>
  <c r="G21"/>
  <c r="D21"/>
  <c r="E10"/>
  <c r="C10"/>
  <c r="F10"/>
  <c r="B11"/>
  <c r="B15"/>
  <c r="H15"/>
  <c r="C15"/>
  <c r="E15"/>
  <c r="D15"/>
  <c r="G15"/>
  <c r="B14"/>
  <c r="G14"/>
  <c r="AU23" i="1"/>
  <c r="AW23"/>
  <c r="AV23"/>
  <c r="D12" i="6"/>
  <c r="B12"/>
  <c r="E12"/>
  <c r="G12"/>
  <c r="H12"/>
  <c r="D11"/>
  <c r="AW6" i="1"/>
  <c r="AU6"/>
  <c r="J38" i="6" l="1"/>
  <c r="J34"/>
  <c r="J48"/>
  <c r="J50"/>
  <c r="J53"/>
  <c r="J51"/>
  <c r="J47"/>
  <c r="J25"/>
  <c r="J42"/>
  <c r="J39"/>
  <c r="J9"/>
  <c r="J35"/>
  <c r="J49"/>
  <c r="J11"/>
  <c r="J54"/>
  <c r="J18"/>
  <c r="J3"/>
  <c r="J40"/>
  <c r="J45"/>
  <c r="J23"/>
  <c r="J12"/>
  <c r="J26"/>
  <c r="J30"/>
  <c r="J16"/>
  <c r="J4"/>
  <c r="J43"/>
  <c r="J44"/>
  <c r="J27"/>
  <c r="J15"/>
  <c r="J13"/>
  <c r="J20"/>
  <c r="J19"/>
  <c r="J22"/>
  <c r="J5"/>
  <c r="J8"/>
  <c r="J21"/>
  <c r="J29"/>
  <c r="J14"/>
  <c r="J24"/>
  <c r="J37"/>
  <c r="J32"/>
  <c r="J31"/>
  <c r="J33"/>
  <c r="J7"/>
  <c r="J28"/>
  <c r="J36"/>
  <c r="J41"/>
  <c r="AS59" i="1"/>
  <c r="J10" i="6"/>
  <c r="AS54" i="1"/>
  <c r="AS61"/>
  <c r="AS37"/>
  <c r="AS36"/>
  <c r="AS34"/>
  <c r="AS38"/>
  <c r="AS35"/>
  <c r="AS30"/>
  <c r="AS29"/>
  <c r="J17" i="6"/>
  <c r="AS46" i="1"/>
  <c r="AS8"/>
  <c r="AS7"/>
  <c r="AS41"/>
  <c r="AS39"/>
  <c r="AS32"/>
  <c r="AS31"/>
  <c r="AS52"/>
  <c r="K52" i="6" s="1"/>
  <c r="AS45" i="1"/>
  <c r="AS60"/>
  <c r="AS26"/>
  <c r="AS25"/>
  <c r="AS24"/>
  <c r="AS48"/>
  <c r="AS33"/>
  <c r="AS62"/>
  <c r="AS50"/>
  <c r="AS55"/>
  <c r="AS27"/>
  <c r="AS42"/>
  <c r="AS43"/>
  <c r="AS44"/>
  <c r="K43" i="6" s="1"/>
  <c r="AS47" i="1"/>
  <c r="AS49"/>
  <c r="AS51"/>
  <c r="AS56"/>
  <c r="AS57"/>
  <c r="AS53"/>
  <c r="AS23"/>
  <c r="AS58"/>
  <c r="AS28"/>
  <c r="AS6"/>
  <c r="K9" i="6" l="1"/>
  <c r="K51"/>
  <c r="K31"/>
  <c r="K40"/>
  <c r="K24"/>
  <c r="K53"/>
  <c r="K50"/>
  <c r="K54"/>
  <c r="K49"/>
  <c r="K10"/>
  <c r="K7"/>
  <c r="K25"/>
  <c r="K42"/>
  <c r="K20"/>
  <c r="K27"/>
  <c r="K30"/>
  <c r="K29"/>
  <c r="K22"/>
  <c r="K26"/>
  <c r="K37"/>
  <c r="K47"/>
  <c r="K48"/>
  <c r="K11"/>
  <c r="K3"/>
  <c r="K12"/>
  <c r="K4"/>
  <c r="K44"/>
  <c r="K23"/>
  <c r="K18"/>
  <c r="K16"/>
  <c r="K8"/>
  <c r="K14"/>
  <c r="K6"/>
  <c r="K28"/>
  <c r="K34"/>
  <c r="K38"/>
  <c r="K36"/>
  <c r="K13"/>
  <c r="K5"/>
  <c r="K45"/>
  <c r="K33"/>
  <c r="K35"/>
  <c r="K19"/>
  <c r="K21"/>
  <c r="K39"/>
  <c r="K32"/>
  <c r="K17"/>
  <c r="K41"/>
  <c r="K15"/>
</calcChain>
</file>

<file path=xl/comments1.xml><?xml version="1.0" encoding="utf-8"?>
<comments xmlns="http://schemas.openxmlformats.org/spreadsheetml/2006/main">
  <authors>
    <author>owner</author>
    <author>Michael Joseph</author>
  </authors>
  <commentList>
    <comment ref="Q2" authorId="0">
      <text>
        <r>
          <rPr>
            <b/>
            <sz val="9"/>
            <color indexed="81"/>
            <rFont val="Tahoma"/>
            <family val="2"/>
          </rPr>
          <t>owner:</t>
        </r>
        <r>
          <rPr>
            <sz val="9"/>
            <color indexed="81"/>
            <rFont val="Tahoma"/>
            <family val="2"/>
          </rPr>
          <t xml:space="preserve">
(Sept 2012) Pioneer ACO Model: CMS has established robust quality measures that will be used to monitor the quality of care provided and beneficiary satisfaction. These measures mirror those in the Shared Savings Program. http://innovation.cms.gov/Files/fact-sheet/Pioneer-ACO-General-Fact-Sheet.pdf
</t>
        </r>
      </text>
    </comment>
    <comment ref="U2" authorId="0">
      <text>
        <r>
          <rPr>
            <b/>
            <sz val="9"/>
            <color indexed="81"/>
            <rFont val="Tahoma"/>
            <family val="2"/>
          </rPr>
          <t>owner:</t>
        </r>
        <r>
          <rPr>
            <sz val="9"/>
            <color indexed="81"/>
            <rFont val="Tahoma"/>
            <family val="2"/>
          </rPr>
          <t xml:space="preserve">
there are 3 core measures and 3 alternate core measures to use if denominator for any of the core is zero.  Must also report 3 additional measures as part of core set.
 </t>
        </r>
      </text>
    </comment>
    <comment ref="N22" authorId="1">
      <text>
        <r>
          <rPr>
            <b/>
            <sz val="10"/>
            <color indexed="81"/>
            <rFont val="Tahoma"/>
            <family val="2"/>
          </rPr>
          <t>Michael Joseph:</t>
        </r>
        <r>
          <rPr>
            <sz val="10"/>
            <color indexed="81"/>
            <rFont val="Tahoma"/>
            <family val="2"/>
          </rPr>
          <t xml:space="preserve">
Yes for ED Visits</t>
        </r>
      </text>
    </comment>
  </commentList>
</comments>
</file>

<file path=xl/comments2.xml><?xml version="1.0" encoding="utf-8"?>
<comments xmlns="http://schemas.openxmlformats.org/spreadsheetml/2006/main">
  <authors>
    <author>owner</author>
  </authors>
  <commentList>
    <comment ref="O2" authorId="0">
      <text>
        <r>
          <rPr>
            <b/>
            <sz val="9"/>
            <color indexed="81"/>
            <rFont val="Tahoma"/>
            <family val="2"/>
          </rPr>
          <t>owner:</t>
        </r>
        <r>
          <rPr>
            <sz val="9"/>
            <color indexed="81"/>
            <rFont val="Tahoma"/>
            <family val="2"/>
          </rPr>
          <t xml:space="preserve">
(Sept 2012) Pioneer ACO Model: CMS has established robust quality measures that will be used to monitor the quality of care provided and beneficiary satisfaction. These measures mirror those in the Shared Savings Program. http://innovation.cms.gov/Files/fact-sheet/Pioneer-ACO-General-Fact-Sheet.pdf
</t>
        </r>
      </text>
    </comment>
  </commentList>
</comments>
</file>

<file path=xl/sharedStrings.xml><?xml version="1.0" encoding="utf-8"?>
<sst xmlns="http://schemas.openxmlformats.org/spreadsheetml/2006/main" count="5254" uniqueCount="2979">
  <si>
    <t>Measure Name</t>
  </si>
  <si>
    <t>Yes</t>
  </si>
  <si>
    <t>AHRQ</t>
  </si>
  <si>
    <t>CMS</t>
  </si>
  <si>
    <t>AMA-PCPI</t>
  </si>
  <si>
    <t>Domain</t>
  </si>
  <si>
    <t>Steward</t>
  </si>
  <si>
    <t>Data Source</t>
  </si>
  <si>
    <t>Population</t>
  </si>
  <si>
    <t>Claims</t>
  </si>
  <si>
    <t>Survey</t>
  </si>
  <si>
    <t>No</t>
  </si>
  <si>
    <t>0069</t>
  </si>
  <si>
    <t>0052</t>
  </si>
  <si>
    <t>0097</t>
  </si>
  <si>
    <t>1799</t>
  </si>
  <si>
    <t>0036</t>
  </si>
  <si>
    <t>0022</t>
  </si>
  <si>
    <t>#</t>
  </si>
  <si>
    <t>Total Selection Criteria Points</t>
  </si>
  <si>
    <t>Recommended for Inclusion (Yes/No)</t>
  </si>
  <si>
    <t>Aligned with other measure sets?</t>
  </si>
  <si>
    <t>Comments</t>
  </si>
  <si>
    <t>Selection Tool Choices</t>
  </si>
  <si>
    <t>Somewhat</t>
  </si>
  <si>
    <t>Recommended for Inclusion</t>
  </si>
  <si>
    <t>Medication Reconciliation</t>
  </si>
  <si>
    <t>Calculation</t>
  </si>
  <si>
    <t>Populated from Measure Selection Tab</t>
  </si>
  <si>
    <t>Federal Measure Sets
For measure sets identified as relevant for your program, Enter "Yes" if Measure is used by the Federal Measure set</t>
  </si>
  <si>
    <t>NQF Number</t>
  </si>
  <si>
    <t>NQF #</t>
  </si>
  <si>
    <t>Description</t>
  </si>
  <si>
    <t>0004</t>
  </si>
  <si>
    <t>Controlling High Blood Pressure</t>
  </si>
  <si>
    <t>0018</t>
  </si>
  <si>
    <t>Adult Body Mass Index (BMI) Assessment</t>
  </si>
  <si>
    <t>0421</t>
  </si>
  <si>
    <t>Ambulatory Care-Sensitive Condition Admissions</t>
  </si>
  <si>
    <t>0028</t>
  </si>
  <si>
    <t>0024</t>
  </si>
  <si>
    <t xml:space="preserve">Diabetes: Foot Exam
</t>
  </si>
  <si>
    <t>0056</t>
  </si>
  <si>
    <t xml:space="preserve">NCQA </t>
  </si>
  <si>
    <t>0043</t>
  </si>
  <si>
    <t>0034</t>
  </si>
  <si>
    <t>0055</t>
  </si>
  <si>
    <t>0062</t>
  </si>
  <si>
    <t>0070</t>
  </si>
  <si>
    <t xml:space="preserve">Influenza Immunization
</t>
  </si>
  <si>
    <t>0041</t>
  </si>
  <si>
    <t>0068</t>
  </si>
  <si>
    <t>0075</t>
  </si>
  <si>
    <t>0418</t>
  </si>
  <si>
    <t>0228</t>
  </si>
  <si>
    <t>0066</t>
  </si>
  <si>
    <t>0283</t>
  </si>
  <si>
    <t>Asthma: Pharmacologic Therapy</t>
  </si>
  <si>
    <t>0047</t>
  </si>
  <si>
    <t>0279</t>
  </si>
  <si>
    <t>0083</t>
  </si>
  <si>
    <t>Care Transition Record Transmitted to Health Care Professional</t>
  </si>
  <si>
    <t>0648</t>
  </si>
  <si>
    <t>0275</t>
  </si>
  <si>
    <t>0277</t>
  </si>
  <si>
    <t>0102</t>
  </si>
  <si>
    <t>0274</t>
  </si>
  <si>
    <t>0469</t>
  </si>
  <si>
    <t>0288</t>
  </si>
  <si>
    <t>0164</t>
  </si>
  <si>
    <t>0576</t>
  </si>
  <si>
    <t>1391</t>
  </si>
  <si>
    <t>Healthy Term Newborn</t>
  </si>
  <si>
    <t>0716</t>
  </si>
  <si>
    <t>Hospital ED Visit Rate that did not Result in Hospital Admission, by Condition</t>
  </si>
  <si>
    <t>0074</t>
  </si>
  <si>
    <t>0290</t>
  </si>
  <si>
    <t>Optimal Diabetes Care</t>
  </si>
  <si>
    <t>0729</t>
  </si>
  <si>
    <t>0067</t>
  </si>
  <si>
    <t>0531</t>
  </si>
  <si>
    <t>0557</t>
  </si>
  <si>
    <t>0558</t>
  </si>
  <si>
    <t>0163</t>
  </si>
  <si>
    <t>0529</t>
  </si>
  <si>
    <t>0541</t>
  </si>
  <si>
    <t>0218</t>
  </si>
  <si>
    <t>Transition Record with Specified Elements Received by Discharged Patients</t>
  </si>
  <si>
    <t>0647</t>
  </si>
  <si>
    <t>0281</t>
  </si>
  <si>
    <t>0038</t>
  </si>
  <si>
    <t>Adoption of Medication e-Prescribing</t>
  </si>
  <si>
    <t>1392</t>
  </si>
  <si>
    <t>1516</t>
  </si>
  <si>
    <t>0032</t>
  </si>
  <si>
    <t>0031</t>
  </si>
  <si>
    <t>Percentage Of Eligibles That Received Preventive Dental Services</t>
  </si>
  <si>
    <t>0002</t>
  </si>
  <si>
    <t>Percentage Of Eligibles That Received Dental Treatment Services</t>
  </si>
  <si>
    <t>Live Births Weighing Less Than 2,500 Grams</t>
  </si>
  <si>
    <t>Developmental Screening In the First Three Years of Life</t>
  </si>
  <si>
    <t>0033</t>
  </si>
  <si>
    <t>0059</t>
  </si>
  <si>
    <t>0105</t>
  </si>
  <si>
    <t>0389</t>
  </si>
  <si>
    <t xml:space="preserve">Heart Failure (HF): Angiotensin-
Converting Enzyme (ACE)
Inhibitor or Angiotensin Receptor Blocker (ARB) Therapy for
Left Ventricular Systolic Dysfunction (LVSD)
</t>
  </si>
  <si>
    <t>0081</t>
  </si>
  <si>
    <t>0108</t>
  </si>
  <si>
    <t>0101</t>
  </si>
  <si>
    <t>0387</t>
  </si>
  <si>
    <t>0385</t>
  </si>
  <si>
    <t>0089</t>
  </si>
  <si>
    <t>0086</t>
  </si>
  <si>
    <t>0064</t>
  </si>
  <si>
    <t>0088</t>
  </si>
  <si>
    <t>NCQA</t>
  </si>
  <si>
    <t>Closing the referral loop: receipt of specialist report</t>
  </si>
  <si>
    <t>NA</t>
  </si>
  <si>
    <t>0039</t>
  </si>
  <si>
    <t>0027</t>
  </si>
  <si>
    <t>Diabetes Short-term Complications (PQI-01)</t>
  </si>
  <si>
    <t>0272</t>
  </si>
  <si>
    <t>0476</t>
  </si>
  <si>
    <t>0063</t>
  </si>
  <si>
    <t>0057</t>
  </si>
  <si>
    <t>Annual Monitoring for Patients on Persistent Medications</t>
  </si>
  <si>
    <t>0021</t>
  </si>
  <si>
    <t>Comprehensive Diabetes Care: LDL-C Screening</t>
  </si>
  <si>
    <t xml:space="preserve">Commercial and State Measure Sets
For measure sets identified as relevant for your program, Enter "Yes" if Measure is used by the State Measure set </t>
  </si>
  <si>
    <t>State Measure Set A</t>
  </si>
  <si>
    <t>State Measure Set B</t>
  </si>
  <si>
    <t>State Measure Set C</t>
  </si>
  <si>
    <t>Commercial Measure Set A</t>
  </si>
  <si>
    <t>Commercial Measure Set B</t>
  </si>
  <si>
    <t>State Measure Set D</t>
  </si>
  <si>
    <t>State Measure Set E</t>
  </si>
  <si>
    <t>Count of Federal Programs used by:</t>
  </si>
  <si>
    <r>
      <t xml:space="preserve">CHIPRA Initial Core Set of Children’s Health Care Quality Measures 
</t>
    </r>
    <r>
      <rPr>
        <sz val="11"/>
        <color rgb="FF111111"/>
        <rFont val="Book Antiqua"/>
        <family val="1"/>
      </rPr>
      <t>as of 12/2013</t>
    </r>
  </si>
  <si>
    <r>
      <t xml:space="preserve">CMMI Core Measures V10 
</t>
    </r>
    <r>
      <rPr>
        <sz val="11"/>
        <color theme="1"/>
        <rFont val="Book Antiqua"/>
        <family val="1"/>
      </rPr>
      <t>as of 4/2014</t>
    </r>
  </si>
  <si>
    <r>
      <t xml:space="preserve">CMS Health Home Measure Set (proposed) 
</t>
    </r>
    <r>
      <rPr>
        <sz val="11"/>
        <color theme="1"/>
        <rFont val="Book Antiqua"/>
        <family val="1"/>
      </rPr>
      <t>as of 1/15/2013</t>
    </r>
  </si>
  <si>
    <r>
      <rPr>
        <b/>
        <sz val="11"/>
        <color theme="1"/>
        <rFont val="Book Antiqua"/>
        <family val="1"/>
      </rPr>
      <t>CMS Initial Core Set of Adult Health Care Quality Measures</t>
    </r>
    <r>
      <rPr>
        <sz val="11"/>
        <color theme="1"/>
        <rFont val="Book Antiqua"/>
        <family val="1"/>
      </rPr>
      <t xml:space="preserve">
as of 01/2014</t>
    </r>
  </si>
  <si>
    <t>CMS Medicare Shared Savings Program (MSSP) ACO for 2013
as of 12/21/2013</t>
  </si>
  <si>
    <r>
      <t xml:space="preserve">Comprehensive Primary Care Initiative
</t>
    </r>
    <r>
      <rPr>
        <sz val="11"/>
        <color theme="1"/>
        <rFont val="Book Antiqua"/>
        <family val="1"/>
      </rPr>
      <t>as of 04/01/2013</t>
    </r>
  </si>
  <si>
    <r>
      <t xml:space="preserve">Meaningful Use Clinical Quality Measures (CQMs) for 2014 
</t>
    </r>
    <r>
      <rPr>
        <sz val="11"/>
        <color theme="1"/>
        <rFont val="Book Antiqua"/>
        <family val="1"/>
      </rPr>
      <t>as of 5/2014</t>
    </r>
  </si>
  <si>
    <r>
      <rPr>
        <b/>
        <sz val="11"/>
        <color theme="1"/>
        <rFont val="Book Antiqua"/>
        <family val="1"/>
      </rPr>
      <t>Medicare-Medicaid Plans (MMPs) Capitated Financial Alignment Model (Duals Demonstrations)</t>
    </r>
    <r>
      <rPr>
        <sz val="11"/>
        <color theme="1"/>
        <rFont val="Book Antiqua"/>
        <family val="1"/>
      </rPr>
      <t xml:space="preserve">
as of 01/07/2014</t>
    </r>
  </si>
  <si>
    <r>
      <rPr>
        <b/>
        <sz val="11"/>
        <color theme="1"/>
        <rFont val="Book Antiqua"/>
        <family val="1"/>
      </rPr>
      <t xml:space="preserve">PQRS-Medicare EHR Incentive Pilot Clinical Quality Measures (CQMs) </t>
    </r>
    <r>
      <rPr>
        <sz val="11"/>
        <color theme="1"/>
        <rFont val="Book Antiqua"/>
        <family val="1"/>
      </rPr>
      <t xml:space="preserve">
as of 4/18/2013 </t>
    </r>
  </si>
  <si>
    <t>SIM Suggested Population Level Measures</t>
  </si>
  <si>
    <t>0001</t>
  </si>
  <si>
    <t>Hypertension (HTN): Blood Pressure Measurement</t>
  </si>
  <si>
    <t>0013</t>
  </si>
  <si>
    <t>Yes (ACO 28)</t>
  </si>
  <si>
    <t>Tobacco Use: Screening and Cessation Intervention</t>
  </si>
  <si>
    <t>Yes (ACO 17)</t>
  </si>
  <si>
    <t>Yes (ACO 20)</t>
  </si>
  <si>
    <t>Yes (ACO 19)</t>
  </si>
  <si>
    <t>Yes (ACO 14)</t>
  </si>
  <si>
    <t>Yes (ACO 15)</t>
  </si>
  <si>
    <t>Comprehensive Diabetes Care: Eye Exam</t>
  </si>
  <si>
    <t>Yes (ACO 27)</t>
  </si>
  <si>
    <t>0061</t>
  </si>
  <si>
    <t>Comprehensive Diabetes Care: Medical Attention for Nephropathy</t>
  </si>
  <si>
    <t>Comprehensive Diabetes Care: LDL-C Control &lt;100 mg/dL</t>
  </si>
  <si>
    <t>American College of Cardiology</t>
  </si>
  <si>
    <t>Yes (ACO 33)</t>
  </si>
  <si>
    <t>Ischemic Vascular Disease (IVD): Use of Aspirin or Another Antithrombotic</t>
  </si>
  <si>
    <t>Yes (ACO 30)</t>
  </si>
  <si>
    <t>Chronic Stable Coronary Artery Disease: Lipid Control</t>
  </si>
  <si>
    <t xml:space="preserve">American College of Cardiology </t>
  </si>
  <si>
    <t>Ischemic Vascular Disease (IVD): Complete Lipid Panel and LDL Control</t>
  </si>
  <si>
    <t>Yes (ACO 31)</t>
  </si>
  <si>
    <t>Falls: Screening, Risk-Assessment, and Plan of Care to Prevent Future Falls</t>
  </si>
  <si>
    <t>Yes (ACO 13)</t>
  </si>
  <si>
    <t>0139</t>
  </si>
  <si>
    <t>3-Item Care Transition Measure (CTM-3)</t>
  </si>
  <si>
    <t>Diabetes Long-term Complications (PQI -03)</t>
  </si>
  <si>
    <t>Chronic Obstructive Pulmonary Disease (PQI -05)</t>
  </si>
  <si>
    <t>Yes (ACO 09)</t>
  </si>
  <si>
    <t>Yes (ACO 10)</t>
  </si>
  <si>
    <t>Asthma in Younger Adults Admission Rate (PQI 15)</t>
  </si>
  <si>
    <t>Screening for Clinical Depression and Follow-Up Plan</t>
  </si>
  <si>
    <t>Yes (ACO 18)</t>
  </si>
  <si>
    <t>Documentation of Current Medications in the Medical Record</t>
  </si>
  <si>
    <t>0419</t>
  </si>
  <si>
    <t>Yes (uses ABA)</t>
  </si>
  <si>
    <t>Yes (ACO 16)</t>
  </si>
  <si>
    <t>Elective Delivery Prior to 39 Completed Weeks Gestation (PC-01)</t>
  </si>
  <si>
    <t>Cesarean Rate for Nulliparous Singleton Vertex (PC-02)</t>
  </si>
  <si>
    <t>0471</t>
  </si>
  <si>
    <t>Appropriate Use of Antenatal Steroids (PC-03)</t>
  </si>
  <si>
    <t>0486</t>
  </si>
  <si>
    <t>0489</t>
  </si>
  <si>
    <t>Proportion of Days Covered (PDC): 5 Rates by Therapeutic Category</t>
  </si>
  <si>
    <t>Pharmacy Quality Alliance</t>
  </si>
  <si>
    <t>Post-Discharge Continuing Care Plan Created (HBIPS-6)</t>
  </si>
  <si>
    <t xml:space="preserve">California Maternal Quality Care Collaborative </t>
  </si>
  <si>
    <t xml:space="preserve">MN Community Measurement </t>
  </si>
  <si>
    <t>1382</t>
  </si>
  <si>
    <t>1407</t>
  </si>
  <si>
    <t>1448</t>
  </si>
  <si>
    <t>1517</t>
  </si>
  <si>
    <t>Yes (Timeliness of Prenatal Care)</t>
  </si>
  <si>
    <t>Yes (Postpartum Care Rate)</t>
  </si>
  <si>
    <t>1768</t>
  </si>
  <si>
    <t>Yes (PCR)</t>
  </si>
  <si>
    <t>Yes (ACO 08 - adapted 1789)</t>
  </si>
  <si>
    <t>1959</t>
  </si>
  <si>
    <t>Late HIV diagnosis</t>
  </si>
  <si>
    <t>1999</t>
  </si>
  <si>
    <t xml:space="preserve">HIV Viral Load Suppression </t>
  </si>
  <si>
    <t>2082</t>
  </si>
  <si>
    <t xml:space="preserve">HRSA - 
HIV/AIDS Bureau </t>
  </si>
  <si>
    <t>Yes (NQF # 0007  v 5.0H)</t>
  </si>
  <si>
    <t>CREcare</t>
  </si>
  <si>
    <t>Behavioral Health Risk Assessment (for Pregnant Women) (BHRA)</t>
  </si>
  <si>
    <t>Percent of Primary Care Physicians who Successfully Qualify for an EHR Program Incentive Payment</t>
  </si>
  <si>
    <t>Yes (ACO 11)</t>
  </si>
  <si>
    <t xml:space="preserve">Screening for High Blood Pressure and Follow-Up Documented </t>
  </si>
  <si>
    <t>Yes (ACO 21)</t>
  </si>
  <si>
    <t xml:space="preserve">Children who have dental decay or cavities
</t>
  </si>
  <si>
    <t>Functional status assessment for complex chronic conditions</t>
  </si>
  <si>
    <t>Continuity Assessment Record and Evaluation Tool (CARE Tool)</t>
  </si>
  <si>
    <t>Total Medicare Part A and B Cost Calculation Recommendations (allowed amounts)</t>
  </si>
  <si>
    <t xml:space="preserve">Health Related Quality of Life— physically and mentally unhealthy days In the past month.  </t>
  </si>
  <si>
    <t>Participated in enough Aerobic and Muscle Strengthening exercises to meet guidelines</t>
  </si>
  <si>
    <t xml:space="preserve">Median intake of fruits and vegetables (times per day) </t>
  </si>
  <si>
    <t>Percentage of the population living in census tracts designated as food deserts</t>
  </si>
  <si>
    <t>USDA</t>
  </si>
  <si>
    <t>Do you have any type of health care coverage?</t>
  </si>
  <si>
    <t>Legislation – Smokefree Indoor Air</t>
  </si>
  <si>
    <t>CDC</t>
  </si>
  <si>
    <t>Driving after drinking in the past 30 days</t>
  </si>
  <si>
    <t>Notes</t>
  </si>
  <si>
    <t>http://innovation.cms.gov/Files/x/PriorityMsrMontEval.pdf</t>
  </si>
  <si>
    <t>0575</t>
  </si>
  <si>
    <t>0577</t>
  </si>
  <si>
    <t>0005</t>
  </si>
  <si>
    <t>0054</t>
  </si>
  <si>
    <t>www.cms.gov/Medicare-Medicaid-Coordination/Medicare-and-Medicaid-Coordination/Medicare-Medicaid-Coordination-Office/FinancialAlignmentInitiative/Downloads/FinalCY2014CoreReportingRequirements.pdf</t>
  </si>
  <si>
    <t xml:space="preserve">www.pacdemo.rti.org/meetingInfo.cfm?cid=caretool </t>
  </si>
  <si>
    <t>Summary Description of Measure Set</t>
  </si>
  <si>
    <t>0430</t>
  </si>
  <si>
    <t>0429</t>
  </si>
  <si>
    <t>Change in Daily Activity Function as Measured by the AM-PAC:</t>
  </si>
  <si>
    <t>Change in Basic Mobility as Measured by the AM-PAC:</t>
  </si>
  <si>
    <t>0230</t>
  </si>
  <si>
    <t>0229</t>
  </si>
  <si>
    <t>Yes
ACO 7 (NQF #0006):  Health Status/Functional Status</t>
  </si>
  <si>
    <t>0006</t>
  </si>
  <si>
    <t>0007</t>
  </si>
  <si>
    <t>NCQA Supplemental items for CAHPS® 4.0 Adult Questionnaire (CAHPS 4.0H)</t>
  </si>
  <si>
    <t>0009</t>
  </si>
  <si>
    <t>0517</t>
  </si>
  <si>
    <t>0258</t>
  </si>
  <si>
    <t>0692</t>
  </si>
  <si>
    <t>0693</t>
  </si>
  <si>
    <t>0691</t>
  </si>
  <si>
    <t>CAHPS® Home Health Care Survey</t>
  </si>
  <si>
    <t>CAHPS® Nursing Home Survey: Long-Stay Resident Instrument</t>
  </si>
  <si>
    <t xml:space="preserve">CAHPS® Nursing Home Survey: Discharged Resident Instrument </t>
  </si>
  <si>
    <t>CAHPS® Health Plan Survey v 3.0 children with chronic conditions supplement</t>
  </si>
  <si>
    <t>CAHPS® In-Center Hemodialysis Survey</t>
  </si>
  <si>
    <t>CAHPS® Clinician/Group Surveys - (Adult Primary Care, Pediatric Care, and Specialist Care Surveys)</t>
  </si>
  <si>
    <t>CAHPS® Health Plan Survey v 4.0 - Adult questionnaire</t>
  </si>
  <si>
    <t>selection_criteria</t>
  </si>
  <si>
    <t>Evidence-based and scientifically acceptable</t>
  </si>
  <si>
    <t>Has a relevant benchmark</t>
  </si>
  <si>
    <t>Not greatly influenced by patient case mix</t>
  </si>
  <si>
    <t>Consistent with the goals of the program</t>
  </si>
  <si>
    <t>Useable and relevant</t>
  </si>
  <si>
    <t>Feasible to collect</t>
  </si>
  <si>
    <t>Aligned with other measure sets</t>
  </si>
  <si>
    <t>Promotes increased value</t>
  </si>
  <si>
    <t xml:space="preserve">Present an opportunity for quality improvement </t>
  </si>
  <si>
    <t>Transformative potential</t>
  </si>
  <si>
    <t>Sufficient denominator size</t>
  </si>
  <si>
    <t>Representative of the array of services provided by the program</t>
  </si>
  <si>
    <t>Representative of the diversity of patients served by the program</t>
  </si>
  <si>
    <t>Not unreasonably burdensome to payers or providers</t>
  </si>
  <si>
    <t>Column1</t>
  </si>
  <si>
    <t xml:space="preserve">Details for: </t>
  </si>
  <si>
    <t>details</t>
  </si>
  <si>
    <t>0058</t>
  </si>
  <si>
    <t>0071</t>
  </si>
  <si>
    <t>Comprehensive Diabetes Care (Composite Measure:CDC)</t>
  </si>
  <si>
    <t>Asthma Emergency Department Visits</t>
  </si>
  <si>
    <t>Alabama Medicaid Agency</t>
  </si>
  <si>
    <t>Adult Access to Preventive/Ambulatory Health Services (AAP)</t>
  </si>
  <si>
    <t>Adult BMI Assessment (ABA)</t>
  </si>
  <si>
    <t>Ambulatory Care (AMB-OP &amp; AMB-ED)</t>
  </si>
  <si>
    <t>1388</t>
  </si>
  <si>
    <t>0731</t>
  </si>
  <si>
    <t>0549</t>
  </si>
  <si>
    <t>Criterion A</t>
  </si>
  <si>
    <t>Criterion B</t>
  </si>
  <si>
    <t>Criterion C</t>
  </si>
  <si>
    <t>Criterion D</t>
  </si>
  <si>
    <t>Criterion E</t>
  </si>
  <si>
    <t>Criterion F</t>
  </si>
  <si>
    <t>Criterion G</t>
  </si>
  <si>
    <t>Criterion H</t>
  </si>
  <si>
    <t>Criterion I</t>
  </si>
  <si>
    <t>Criterion J</t>
  </si>
  <si>
    <t>Measure-specific comments for Criterion A</t>
  </si>
  <si>
    <t>Measure-specific comments for Criterion B</t>
  </si>
  <si>
    <t>Measure-specific comments for Criterion C</t>
  </si>
  <si>
    <t>Measure-specific comments for Criterion D</t>
  </si>
  <si>
    <t>Measure-specific comments for Criterion E</t>
  </si>
  <si>
    <t>Measure-specific comments for Criterion F</t>
  </si>
  <si>
    <t>Measure-specific comments for Criterion G</t>
  </si>
  <si>
    <t>Measure-specific comments for Criterion H</t>
  </si>
  <si>
    <t>Measure-specific comments for Criterion I</t>
  </si>
  <si>
    <t>Measure-specific comments for Criterion J</t>
  </si>
  <si>
    <t>www.medicaid.gov/State-Resource-Center/Medicaid-State-Technical-Assistance/Health-Homes-Technical-Assistance/Downloads/Health-home-core-set-manual-.pdf</t>
  </si>
  <si>
    <t>NQF Endorsement Status</t>
  </si>
  <si>
    <t>SM-PART-CARD: Participation in a systematic database for cardiac surgery</t>
  </si>
  <si>
    <t>0113</t>
  </si>
  <si>
    <t>Society of Thoracic Surgeons</t>
  </si>
  <si>
    <t>0132</t>
  </si>
  <si>
    <t>0135</t>
  </si>
  <si>
    <t>AMI-3: ACEI or ARB for LVSD</t>
  </si>
  <si>
    <t>0137</t>
  </si>
  <si>
    <t>HAI-2: CAUTI: Cather-Associated Urinary Tract Infection</t>
  </si>
  <si>
    <t>0138</t>
  </si>
  <si>
    <t>HAI-1: CLABSI: Central Line-Associated Blood Stream Infection</t>
  </si>
  <si>
    <t>Yes (Pediatric Only)</t>
  </si>
  <si>
    <t>AMI-2: Aspirin Prescribed at Discharge</t>
  </si>
  <si>
    <t>0142</t>
  </si>
  <si>
    <t>0143</t>
  </si>
  <si>
    <t>The Joint Commission</t>
  </si>
  <si>
    <t>0144</t>
  </si>
  <si>
    <t>0147</t>
  </si>
  <si>
    <t>Yes (reports both 6a &amp; 6b)</t>
  </si>
  <si>
    <t>0160</t>
  </si>
  <si>
    <t>HF-3: ACEI or ARB for LVSD</t>
  </si>
  <si>
    <t>0162</t>
  </si>
  <si>
    <t>Yes (2015 only)</t>
  </si>
  <si>
    <t>AMI-7a: Fibrinolytic Therapy Received Within 30 Minutes of Hospital Arrival</t>
  </si>
  <si>
    <t>0166</t>
  </si>
  <si>
    <t>MORT-30-HF: Heart Failure Mortality</t>
  </si>
  <si>
    <t>MORT-30-AMI: Heart Attack Mortality</t>
  </si>
  <si>
    <t>0268</t>
  </si>
  <si>
    <t>0284</t>
  </si>
  <si>
    <t>OP-4: Outpatient Aspirin at Arrival</t>
  </si>
  <si>
    <t>0286</t>
  </si>
  <si>
    <t>OP-5: Outpatient Minutes to ECG</t>
  </si>
  <si>
    <t>0289</t>
  </si>
  <si>
    <t>SCIP Inf-4: Cardiac Surgery Patients With Controlled 6 A.M. Postoperative Blood Glucose</t>
  </si>
  <si>
    <t>0300</t>
  </si>
  <si>
    <t>0301</t>
  </si>
  <si>
    <t>READM-30-HF: Heart Failure Readmit</t>
  </si>
  <si>
    <t>0330</t>
  </si>
  <si>
    <t>CAC-3: Home Management Plan of Care (HMPC) Document Given to Patient/Caregiver</t>
  </si>
  <si>
    <t>0338</t>
  </si>
  <si>
    <t>PSI-15: Accidental puncture or laceration</t>
  </si>
  <si>
    <t>0345</t>
  </si>
  <si>
    <t>PSI-6-IAT-PTX: Postoperative Pulmonary Embolism or deep Vein Thrombosis</t>
  </si>
  <si>
    <t>0346</t>
  </si>
  <si>
    <t>0351</t>
  </si>
  <si>
    <t>Percentage of cases having developed specified complications of care with an in-hospital death.</t>
  </si>
  <si>
    <t>0356</t>
  </si>
  <si>
    <t>VTE-1: VTE Prophylaxis</t>
  </si>
  <si>
    <t>0371</t>
  </si>
  <si>
    <t>VTE-2: ICU VTE Prophylaxis</t>
  </si>
  <si>
    <t>0372</t>
  </si>
  <si>
    <t>VTE-3: VTE Patients with Anticoagulation Overlap Therapy</t>
  </si>
  <si>
    <t>0373</t>
  </si>
  <si>
    <t>STK-1: Stroke Patients with VTE Prophylaxis</t>
  </si>
  <si>
    <t>0434</t>
  </si>
  <si>
    <t>STK-2: Discharged On Antithrombotic Therapy</t>
  </si>
  <si>
    <t>0435</t>
  </si>
  <si>
    <t>STK-3: Anticoagulation Therapy for Atrial Fibrillation/Flutter</t>
  </si>
  <si>
    <t>0436</t>
  </si>
  <si>
    <t>STK-4: Thrombolytic Therapy</t>
  </si>
  <si>
    <t>0437</t>
  </si>
  <si>
    <t>STK-5: Antithrombotic Therapy By End of Hospital Day Two</t>
  </si>
  <si>
    <t>0438</t>
  </si>
  <si>
    <t>STK-6: Discharged on Statin Medication</t>
  </si>
  <si>
    <t>0439</t>
  </si>
  <si>
    <t>STK-10: Assessed for Rehabilitation</t>
  </si>
  <si>
    <t>0441</t>
  </si>
  <si>
    <t>PSI-12: Postoperative pulmonary embolism or deep vein thrombosis rate</t>
  </si>
  <si>
    <t>0450</t>
  </si>
  <si>
    <t>0453</t>
  </si>
  <si>
    <t>MORT-30-PN: Pneumonia Mortality</t>
  </si>
  <si>
    <t>0468</t>
  </si>
  <si>
    <t>PC-05: Exclusive breast milk feeding
       PC-05a: Exclusive breast milk feeding considering mother’s choice</t>
  </si>
  <si>
    <t>0480</t>
  </si>
  <si>
    <t>ED-1b: Time in ED Before Admitted</t>
  </si>
  <si>
    <t>0495</t>
  </si>
  <si>
    <t>OP-18b: Time in ED Before Going Home</t>
  </si>
  <si>
    <t>0496</t>
  </si>
  <si>
    <t>ED-2b: Time After Admitted Before Going to Room</t>
  </si>
  <si>
    <t>0497</t>
  </si>
  <si>
    <t>READM-30-AMI: Heart Attack Readmit</t>
  </si>
  <si>
    <t>0505</t>
  </si>
  <si>
    <t>READM-30-PN: Pneumonia Readmit</t>
  </si>
  <si>
    <t>0506</t>
  </si>
  <si>
    <t xml:space="preserve">OP-11: Outpatient Chest Scans: Outpatient CT scans of the chest that were 'combination' (double) scans 
 </t>
  </si>
  <si>
    <t>0513</t>
  </si>
  <si>
    <t>OP-8: Outpatient MRI without Treatment: Outpatients with low back pain who had an MRI without trying recommended treatments first, such as physical therapy</t>
  </si>
  <si>
    <t>0514</t>
  </si>
  <si>
    <t>SCIP Inf-1a: Prophylactic Antibiotic Received Within One Hour Prior to Surgical Incision – Overall Rate</t>
  </si>
  <si>
    <t>0527</t>
  </si>
  <si>
    <t>SCIP Inf-2a: Prophylactic Antibiotic Selection for Surgical Patients –Overall Rate</t>
  </si>
  <si>
    <t>0528</t>
  </si>
  <si>
    <t>Surgical patients who received prophylactic antibiotics consistent with current guidelines (specific to each type of surgical procedure).</t>
  </si>
  <si>
    <t>PSI-90: Complications/Patient Safety for Selected Indicators (Composite)</t>
  </si>
  <si>
    <t>HBIPS-7a: Post Discharge Continuing Care Plan Transmitted – Overall Rate</t>
  </si>
  <si>
    <t>HBIPS-5a: Multiple Antipsychotic Medications At Discharge With Appropriate Justification – Overall Rate</t>
  </si>
  <si>
    <t>0560</t>
  </si>
  <si>
    <t>Comprehensive Diabetes Care: Hemoglobin A1c (HbA1c) Control (&lt;8.0%) (CDC)</t>
  </si>
  <si>
    <t>AMI-10: Statin Prescribed at Discharge</t>
  </si>
  <si>
    <t>0639</t>
  </si>
  <si>
    <t>HBIPS-2a: Hours of Physical Restraint Use</t>
  </si>
  <si>
    <t>0640</t>
  </si>
  <si>
    <t>HBIPS-3a:  Hours of Seclusion</t>
  </si>
  <si>
    <t>0641</t>
  </si>
  <si>
    <t>OP-23: Brain Scan Results in 45 Minutes</t>
  </si>
  <si>
    <t>0661</t>
  </si>
  <si>
    <t>OP-21: Time in ED Before Pain Medication</t>
  </si>
  <si>
    <t>0662</t>
  </si>
  <si>
    <t>OP-13: Cardiac imaging for preoperative risk assessment for non-cardiac low-risk surgery</t>
  </si>
  <si>
    <t>0669</t>
  </si>
  <si>
    <t>0728</t>
  </si>
  <si>
    <t>0753</t>
  </si>
  <si>
    <t>Yes (HAI-3 &amp; HAI-4)</t>
  </si>
  <si>
    <t>COMP-HIP-KNEE: RSCR following elective TJA &amp; TKA</t>
  </si>
  <si>
    <t>READM-30-HIP-KNEE:Hip/Knee Readmit</t>
  </si>
  <si>
    <t>IMM-2: Influenza Immunization</t>
  </si>
  <si>
    <t>Yes (2016 only)</t>
  </si>
  <si>
    <t>HAI-6: Clostridium difficile (C.diff.) infections</t>
  </si>
  <si>
    <t>READM-30-HOSP-WIDE: Hospital-wide Readmit</t>
  </si>
  <si>
    <t>MSPB: Medicare Spending Per Beneficiary</t>
  </si>
  <si>
    <t>HF-1: Heart Failure: Instructions Given When Patient is Released from the Hospital</t>
  </si>
  <si>
    <t xml:space="preserve">PN-3b: Blood Cultures Performed in the Emergency Department Prior to Initial Antibiotic Received in Hospital </t>
  </si>
  <si>
    <t>OP-6: Outpatient Antibiotic Before Incision: Outpatients having surgery who got an antibiotic at the right time - within one hour before surgery</t>
  </si>
  <si>
    <t>PSI-14: Postoperative wound dehiscence</t>
  </si>
  <si>
    <t>VTE-4: VTE Patients Receiving Unfractionated Heparin with Dosages/Platelet Count Monitoring by Protocol</t>
  </si>
  <si>
    <t>VTE-5: VTE Warfarin Therapy Discharge Instructions Stroke Care</t>
  </si>
  <si>
    <t>VTE-6: Incidence of potentially preventable VTE</t>
  </si>
  <si>
    <t>STK-8: Stroke Education</t>
  </si>
  <si>
    <t>SCIP-INF-10: Surgery Patients with Perioperative Temperature Management.</t>
  </si>
  <si>
    <t>OP-17: Tracking clinical results between visits</t>
  </si>
  <si>
    <t>0753 (similar to)</t>
  </si>
  <si>
    <t>Yes (data collected -rate not reported on Medicare Compare)</t>
  </si>
  <si>
    <t>Yes (data collecteed -rate not reported on Medicare Compare)</t>
  </si>
  <si>
    <t>Meeting Standards Associated with Better Outcomes for High-risk Care: Aortic Valve Replacement, Abdominal Aortic Aneurism Repair, High-Risk Deliveries, Pancreatic Resection, Esophageal Resection</t>
  </si>
  <si>
    <t>Leapfrog</t>
  </si>
  <si>
    <t>Patient Safety - Appropriate Staffing in the ICU</t>
  </si>
  <si>
    <t>Patient Safety - Never Events Policy</t>
  </si>
  <si>
    <t>Patient Safety - Preventing Medication Errors</t>
  </si>
  <si>
    <t xml:space="preserve">Hospital OP PMPM Cost </t>
  </si>
  <si>
    <t xml:space="preserve">IP Admissions, ALOS, Days </t>
  </si>
  <si>
    <t>IP PMPM Cost</t>
  </si>
  <si>
    <t>BV Library #</t>
  </si>
  <si>
    <t>NCQA HEDIS Abbreviation</t>
  </si>
  <si>
    <t>CWP</t>
  </si>
  <si>
    <t>No longer Endorsed</t>
  </si>
  <si>
    <t>PCE</t>
  </si>
  <si>
    <t>Pharmacotherapy Management of COPD Exacerbation</t>
  </si>
  <si>
    <t>FUH</t>
  </si>
  <si>
    <t>Follow-Up After Hospitalization for Mental Illness</t>
  </si>
  <si>
    <t>SPR</t>
  </si>
  <si>
    <t xml:space="preserve">Use of Spirometry Testing in the Assessment and Diagnosis of COPD </t>
  </si>
  <si>
    <t>Appropriate Testing for Children with Pharyngitis</t>
  </si>
  <si>
    <t>IET</t>
  </si>
  <si>
    <t>Initiation and Engagement of Alcohol and Other Drug Dependence Treatment</t>
  </si>
  <si>
    <t>CBP</t>
  </si>
  <si>
    <t>MPM</t>
  </si>
  <si>
    <t>DAE</t>
  </si>
  <si>
    <t>Use of High-Risk Medications in the Elderly</t>
  </si>
  <si>
    <t>WCC</t>
  </si>
  <si>
    <t>MSC</t>
  </si>
  <si>
    <t>Medical Assistance With Smoking and Tobacco Use Cessation</t>
  </si>
  <si>
    <t>Breast Cancer Screening</t>
  </si>
  <si>
    <t>BCS</t>
  </si>
  <si>
    <t>CCS</t>
  </si>
  <si>
    <t xml:space="preserve">Cervical Cancer Screening
</t>
  </si>
  <si>
    <t>Chlamydia Screening</t>
  </si>
  <si>
    <t>CHL</t>
  </si>
  <si>
    <t>COL</t>
  </si>
  <si>
    <t>Colorectal Cancer Screening</t>
  </si>
  <si>
    <t>ASM</t>
  </si>
  <si>
    <t>Use of Appropriate Medications for Asthma</t>
  </si>
  <si>
    <t>Childhood Immunization Status</t>
  </si>
  <si>
    <t>CIS</t>
  </si>
  <si>
    <t>PNU</t>
  </si>
  <si>
    <t>Pneumonia Vaccination Status for Older Adults</t>
  </si>
  <si>
    <t>LBP</t>
  </si>
  <si>
    <t>ART</t>
  </si>
  <si>
    <t xml:space="preserve">Disease Modifying Anti-Rheumatic Drug Therapy for Rheumatoid Arthritis </t>
  </si>
  <si>
    <t>AAB</t>
  </si>
  <si>
    <t>Retired</t>
  </si>
  <si>
    <t>URI</t>
  </si>
  <si>
    <t xml:space="preserve">Appropriate Treatment for
Children with Upper Respiratory Infection
</t>
  </si>
  <si>
    <t>PBH</t>
  </si>
  <si>
    <t>Persistence of Beta-Blocker Treatment After a Heart Attack</t>
  </si>
  <si>
    <t>AMM</t>
  </si>
  <si>
    <t>Anti-depressant Medication Management</t>
  </si>
  <si>
    <t>Follow-Up Care for Children Prescribed Attention- Deficit/Hyperactivity Disorder Medication</t>
  </si>
  <si>
    <t>ADD</t>
  </si>
  <si>
    <t>FPC</t>
  </si>
  <si>
    <t>ADV</t>
  </si>
  <si>
    <t xml:space="preserve">Annual Dental Visits </t>
  </si>
  <si>
    <t xml:space="preserve">Frequency of Ongoing Prenatal Care </t>
  </si>
  <si>
    <t>W15</t>
  </si>
  <si>
    <t>Well-Child Visits in the First 15 Months of Life</t>
  </si>
  <si>
    <t>Well-Child Visits in the 3rd, 4th, 5th, and 6th Years of Life</t>
  </si>
  <si>
    <t>W34</t>
  </si>
  <si>
    <t>PPC</t>
  </si>
  <si>
    <t>Prenatal &amp; Postpartum Care</t>
  </si>
  <si>
    <t>PCR</t>
  </si>
  <si>
    <t>Plan All-Cause Readmission</t>
  </si>
  <si>
    <t>MMA</t>
  </si>
  <si>
    <t>Medication Management for People with Asthma</t>
  </si>
  <si>
    <t>HPV</t>
  </si>
  <si>
    <t>0136</t>
  </si>
  <si>
    <t>0148</t>
  </si>
  <si>
    <t>0270</t>
  </si>
  <si>
    <t>0368</t>
  </si>
  <si>
    <t>0374</t>
  </si>
  <si>
    <t>0375</t>
  </si>
  <si>
    <t>0376</t>
  </si>
  <si>
    <t>0440</t>
  </si>
  <si>
    <t>0452</t>
  </si>
  <si>
    <t>0491</t>
  </si>
  <si>
    <t>LSC</t>
  </si>
  <si>
    <t>Lead Screening in Children</t>
  </si>
  <si>
    <t>SAA</t>
  </si>
  <si>
    <t>AWC</t>
  </si>
  <si>
    <t>Adolescent Well- Care Visit</t>
  </si>
  <si>
    <t>AMB</t>
  </si>
  <si>
    <t>Ambulatory Care – Emergency Department (ED) Visits</t>
  </si>
  <si>
    <t>CAP</t>
  </si>
  <si>
    <t xml:space="preserve">Child and Adolescent Access to Primary Care Practitioners </t>
  </si>
  <si>
    <t>Measure Origin</t>
  </si>
  <si>
    <t>Measure Status</t>
  </si>
  <si>
    <t>Rationale</t>
  </si>
  <si>
    <t>CMS Number</t>
  </si>
  <si>
    <t>1</t>
  </si>
  <si>
    <t>2</t>
  </si>
  <si>
    <t>3</t>
  </si>
  <si>
    <t>4</t>
  </si>
  <si>
    <t>5</t>
  </si>
  <si>
    <t>6</t>
  </si>
  <si>
    <t>7</t>
  </si>
  <si>
    <t>8</t>
  </si>
  <si>
    <t>9</t>
  </si>
  <si>
    <t>10</t>
  </si>
  <si>
    <t>11</t>
  </si>
  <si>
    <t>12</t>
  </si>
  <si>
    <t>13</t>
  </si>
  <si>
    <t>14</t>
  </si>
  <si>
    <t>15</t>
  </si>
  <si>
    <t>16</t>
  </si>
  <si>
    <t>17</t>
  </si>
  <si>
    <t>18</t>
  </si>
  <si>
    <t>19</t>
  </si>
  <si>
    <t>20</t>
  </si>
  <si>
    <t>21</t>
  </si>
  <si>
    <t>22</t>
  </si>
  <si>
    <t>Medicare Hospital Compare</t>
  </si>
  <si>
    <t>Aligned with Commercial and State Measure Sets</t>
  </si>
  <si>
    <t>Claims and Clinical Data</t>
  </si>
  <si>
    <t>Clinical Data</t>
  </si>
  <si>
    <t>Clinical data</t>
  </si>
  <si>
    <t>Clinical Data/Registry</t>
  </si>
  <si>
    <t>Claims (Depending on state)</t>
  </si>
  <si>
    <t>Oregon (OHA 001)</t>
  </si>
  <si>
    <t>Oregon (OHA 002)</t>
  </si>
  <si>
    <t>Alcohol and drug misuse: screening, brief intervention and referral for treatment (SBIRT) (OHA 001)</t>
  </si>
  <si>
    <t>Mental and physical health assessment within 60 days for children in DHS custody (OHA 002)</t>
  </si>
  <si>
    <t>Patient-Centered Primary Care Home (PCPCH) enrollment (OHA 003)</t>
  </si>
  <si>
    <t>Oregon (OHA 003)</t>
  </si>
  <si>
    <t>Electronic Health Record (EHR) adoption (OHA 004)</t>
  </si>
  <si>
    <t>Oregon (OHA 004)</t>
  </si>
  <si>
    <t>Not endorsed</t>
  </si>
  <si>
    <t>CAHPS® 5.0H Child version</t>
  </si>
  <si>
    <t>CAHPS® 5.0H Adult version</t>
  </si>
  <si>
    <t>Hybrid measure: service data from encounter data in the Decision Support, Surveillance and Utilization Review System (DSSURS), which is the data warehouse for Medicaid  while the custody data is tracked by Child Welfare’s OR-Kids data system</t>
  </si>
  <si>
    <t>Attestation and payment data associated with adoption and meaningful use of EHR systems</t>
  </si>
  <si>
    <t>Provider Access Questions from the Physician
Workforce Survey</t>
  </si>
  <si>
    <t>Aligned with Select State Measure Sets</t>
  </si>
  <si>
    <t>Rate of Hospitalization for Ambulatory Care-Sensitive Conditions: PQI Composite (PQI 92)</t>
  </si>
  <si>
    <t>Claims and Provider Survey</t>
  </si>
  <si>
    <t>unknown</t>
  </si>
  <si>
    <t>BV-1</t>
  </si>
  <si>
    <t>BV-2</t>
  </si>
  <si>
    <t>BV-3</t>
  </si>
  <si>
    <t>BV-4</t>
  </si>
  <si>
    <t>BV-5</t>
  </si>
  <si>
    <t>BV-6</t>
  </si>
  <si>
    <t>BV-7</t>
  </si>
  <si>
    <t>BV-8</t>
  </si>
  <si>
    <t>BV-9</t>
  </si>
  <si>
    <t>BV-10</t>
  </si>
  <si>
    <t>BV-11</t>
  </si>
  <si>
    <t>BV-12</t>
  </si>
  <si>
    <t>BV-13</t>
  </si>
  <si>
    <t>BV-14</t>
  </si>
  <si>
    <t>BV-15</t>
  </si>
  <si>
    <t>BV-16</t>
  </si>
  <si>
    <t>BV-17</t>
  </si>
  <si>
    <t>BV-18</t>
  </si>
  <si>
    <t>BV-19</t>
  </si>
  <si>
    <t>BV-20</t>
  </si>
  <si>
    <t>BV-22</t>
  </si>
  <si>
    <t>BV-23</t>
  </si>
  <si>
    <t>BV-24</t>
  </si>
  <si>
    <t>BV-25</t>
  </si>
  <si>
    <t>BV-26</t>
  </si>
  <si>
    <t>BV-27</t>
  </si>
  <si>
    <t>BV-28</t>
  </si>
  <si>
    <t>BV-29</t>
  </si>
  <si>
    <t>BV-30</t>
  </si>
  <si>
    <t>BV-31</t>
  </si>
  <si>
    <t>BV-32</t>
  </si>
  <si>
    <t>BV-33</t>
  </si>
  <si>
    <t>BV-34</t>
  </si>
  <si>
    <t>BV-35</t>
  </si>
  <si>
    <t>BV-36</t>
  </si>
  <si>
    <t>BV-37</t>
  </si>
  <si>
    <t>BV-38</t>
  </si>
  <si>
    <t>BV-39</t>
  </si>
  <si>
    <t>BV-40</t>
  </si>
  <si>
    <t>BV-41</t>
  </si>
  <si>
    <t>BV-42</t>
  </si>
  <si>
    <t>BV-43</t>
  </si>
  <si>
    <t>BV-44</t>
  </si>
  <si>
    <t>BV-45</t>
  </si>
  <si>
    <t>BV-46</t>
  </si>
  <si>
    <t>BV-47</t>
  </si>
  <si>
    <t>BV-48</t>
  </si>
  <si>
    <t>BV-49</t>
  </si>
  <si>
    <t>BV-50</t>
  </si>
  <si>
    <t>BV-51</t>
  </si>
  <si>
    <t>BV-52</t>
  </si>
  <si>
    <t>BV-53</t>
  </si>
  <si>
    <t>BV-54</t>
  </si>
  <si>
    <t>BV-55</t>
  </si>
  <si>
    <t>BV-56</t>
  </si>
  <si>
    <t>BV-57</t>
  </si>
  <si>
    <t>BV-58</t>
  </si>
  <si>
    <t>BV-59</t>
  </si>
  <si>
    <t>BV-60</t>
  </si>
  <si>
    <t>BV-61</t>
  </si>
  <si>
    <t>BV-62</t>
  </si>
  <si>
    <t>BV-63</t>
  </si>
  <si>
    <t>BV-64</t>
  </si>
  <si>
    <t>BV-65</t>
  </si>
  <si>
    <t>BV-66</t>
  </si>
  <si>
    <t>BV-67</t>
  </si>
  <si>
    <t>BV-68</t>
  </si>
  <si>
    <t>BV-69</t>
  </si>
  <si>
    <t>BV-70</t>
  </si>
  <si>
    <t>BV-71</t>
  </si>
  <si>
    <t>BV-72</t>
  </si>
  <si>
    <t>BV-73</t>
  </si>
  <si>
    <t>BV-74</t>
  </si>
  <si>
    <t>BV-75</t>
  </si>
  <si>
    <t>BV-76</t>
  </si>
  <si>
    <t>BV-77</t>
  </si>
  <si>
    <t>BV-78</t>
  </si>
  <si>
    <t>BV-79</t>
  </si>
  <si>
    <t>BV-80</t>
  </si>
  <si>
    <t>BV-81</t>
  </si>
  <si>
    <t>BV-82</t>
  </si>
  <si>
    <t>BV-83</t>
  </si>
  <si>
    <t>BV-84</t>
  </si>
  <si>
    <t>BV-85</t>
  </si>
  <si>
    <t>BV-86</t>
  </si>
  <si>
    <t>BV-87</t>
  </si>
  <si>
    <t>BV-88</t>
  </si>
  <si>
    <t>BV-89</t>
  </si>
  <si>
    <t>BV-90</t>
  </si>
  <si>
    <t>BV-91</t>
  </si>
  <si>
    <t>BV-92</t>
  </si>
  <si>
    <t>BV-93</t>
  </si>
  <si>
    <t>BV-94</t>
  </si>
  <si>
    <t>BV-95</t>
  </si>
  <si>
    <t>BV-96</t>
  </si>
  <si>
    <t>BV-97</t>
  </si>
  <si>
    <t>BV-98</t>
  </si>
  <si>
    <t>BV-99</t>
  </si>
  <si>
    <t>BV-100</t>
  </si>
  <si>
    <t>BV-101</t>
  </si>
  <si>
    <t>BV-102</t>
  </si>
  <si>
    <t>BV-103</t>
  </si>
  <si>
    <t>BV-104</t>
  </si>
  <si>
    <t>BV-105</t>
  </si>
  <si>
    <t>BV-106</t>
  </si>
  <si>
    <t>BV-107</t>
  </si>
  <si>
    <t>BV-108</t>
  </si>
  <si>
    <t>BV-109</t>
  </si>
  <si>
    <t>BV-110</t>
  </si>
  <si>
    <t>BV-111</t>
  </si>
  <si>
    <t>BV-112</t>
  </si>
  <si>
    <t>BV-113</t>
  </si>
  <si>
    <t>BV-114</t>
  </si>
  <si>
    <t>BV-115</t>
  </si>
  <si>
    <t>BV-116</t>
  </si>
  <si>
    <t>BV-117</t>
  </si>
  <si>
    <t>BV-118</t>
  </si>
  <si>
    <t>BV-119</t>
  </si>
  <si>
    <t>BV-120</t>
  </si>
  <si>
    <t>BV-121</t>
  </si>
  <si>
    <t>BV-122</t>
  </si>
  <si>
    <t>BV-123</t>
  </si>
  <si>
    <t>BV-124</t>
  </si>
  <si>
    <t>BV-125</t>
  </si>
  <si>
    <t>BV-126</t>
  </si>
  <si>
    <t>BV-127</t>
  </si>
  <si>
    <t>BV-128</t>
  </si>
  <si>
    <t>BV-129</t>
  </si>
  <si>
    <t>BV-130</t>
  </si>
  <si>
    <t>BV-131</t>
  </si>
  <si>
    <t>BV-132</t>
  </si>
  <si>
    <t>BV-133</t>
  </si>
  <si>
    <t>BV-134</t>
  </si>
  <si>
    <t>BV-135</t>
  </si>
  <si>
    <t>BV-136</t>
  </si>
  <si>
    <t>BV-137</t>
  </si>
  <si>
    <t>BV-138</t>
  </si>
  <si>
    <t>BV-139</t>
  </si>
  <si>
    <t>BV-140</t>
  </si>
  <si>
    <t>BV-141</t>
  </si>
  <si>
    <t>BV-142</t>
  </si>
  <si>
    <t>BV-143</t>
  </si>
  <si>
    <t>BV-144</t>
  </si>
  <si>
    <t>BV-145</t>
  </si>
  <si>
    <t>BV-146</t>
  </si>
  <si>
    <t>BV-147</t>
  </si>
  <si>
    <t>BV-148</t>
  </si>
  <si>
    <t>BV-149</t>
  </si>
  <si>
    <t>BV-150</t>
  </si>
  <si>
    <t>BV-151</t>
  </si>
  <si>
    <t>BV-152</t>
  </si>
  <si>
    <t>BV-153</t>
  </si>
  <si>
    <t>BV-156</t>
  </si>
  <si>
    <t>BV-157</t>
  </si>
  <si>
    <t>BV-158</t>
  </si>
  <si>
    <t>BV-159</t>
  </si>
  <si>
    <t>BV-160</t>
  </si>
  <si>
    <t>BV-162</t>
  </si>
  <si>
    <t>BV-164</t>
  </si>
  <si>
    <t>BV-165</t>
  </si>
  <si>
    <t>BV-166</t>
  </si>
  <si>
    <t>BV-167</t>
  </si>
  <si>
    <t>BV-168</t>
  </si>
  <si>
    <t>BV-169</t>
  </si>
  <si>
    <t>BV-170</t>
  </si>
  <si>
    <t>BV-171</t>
  </si>
  <si>
    <t>BV-172</t>
  </si>
  <si>
    <t>BV-173</t>
  </si>
  <si>
    <t>BV-174</t>
  </si>
  <si>
    <t>BV-175</t>
  </si>
  <si>
    <t>BV-176</t>
  </si>
  <si>
    <t>BV-177</t>
  </si>
  <si>
    <t>BV-178</t>
  </si>
  <si>
    <t>BV-179</t>
  </si>
  <si>
    <t>BV-180</t>
  </si>
  <si>
    <t>BV-181</t>
  </si>
  <si>
    <t>BV-182</t>
  </si>
  <si>
    <t>BV-183</t>
  </si>
  <si>
    <t>BV-184</t>
  </si>
  <si>
    <t>BV-185</t>
  </si>
  <si>
    <t>BV-186</t>
  </si>
  <si>
    <t>BV-187</t>
  </si>
  <si>
    <t>BV-188</t>
  </si>
  <si>
    <t>BV-189</t>
  </si>
  <si>
    <t>BV-190</t>
  </si>
  <si>
    <t>BV-191</t>
  </si>
  <si>
    <t>BV-192</t>
  </si>
  <si>
    <t>BV-193</t>
  </si>
  <si>
    <t>BV-194</t>
  </si>
  <si>
    <t>BV-195</t>
  </si>
  <si>
    <t>BV-196</t>
  </si>
  <si>
    <t>BV-197</t>
  </si>
  <si>
    <t>BV-198</t>
  </si>
  <si>
    <t>BV-199</t>
  </si>
  <si>
    <t>BV-200</t>
  </si>
  <si>
    <t>BV-201</t>
  </si>
  <si>
    <t>BV-202</t>
  </si>
  <si>
    <t>BV-203</t>
  </si>
  <si>
    <t>BV-204</t>
  </si>
  <si>
    <t>BV-205</t>
  </si>
  <si>
    <t>BV-206</t>
  </si>
  <si>
    <t>BV-207</t>
  </si>
  <si>
    <t>BV-208</t>
  </si>
  <si>
    <t>BV-209</t>
  </si>
  <si>
    <t>BV-210</t>
  </si>
  <si>
    <t>BV-211</t>
  </si>
  <si>
    <t>BV-212</t>
  </si>
  <si>
    <t>BV-213</t>
  </si>
  <si>
    <t>BV-214</t>
  </si>
  <si>
    <t>BV-215</t>
  </si>
  <si>
    <t>BV-216</t>
  </si>
  <si>
    <t>BV-217</t>
  </si>
  <si>
    <t>BV-218</t>
  </si>
  <si>
    <t>BV-219</t>
  </si>
  <si>
    <t>BV-220</t>
  </si>
  <si>
    <t>BV-221</t>
  </si>
  <si>
    <t>BV-222</t>
  </si>
  <si>
    <t>BV-223</t>
  </si>
  <si>
    <t>BV-224</t>
  </si>
  <si>
    <t>BV-225</t>
  </si>
  <si>
    <t>BV-226</t>
  </si>
  <si>
    <t>BV-227</t>
  </si>
  <si>
    <t>BV-228</t>
  </si>
  <si>
    <t>BV-229</t>
  </si>
  <si>
    <t>BV-230</t>
  </si>
  <si>
    <t>BV-231</t>
  </si>
  <si>
    <t>BV-232</t>
  </si>
  <si>
    <t>BV-233</t>
  </si>
  <si>
    <t>BV-234</t>
  </si>
  <si>
    <t>BV-235</t>
  </si>
  <si>
    <t>BV-236</t>
  </si>
  <si>
    <t>BV-237</t>
  </si>
  <si>
    <t>BV-238</t>
  </si>
  <si>
    <t>BV-239</t>
  </si>
  <si>
    <t>BV-240</t>
  </si>
  <si>
    <t>BV-241</t>
  </si>
  <si>
    <t>BV-242</t>
  </si>
  <si>
    <t>BV-243</t>
  </si>
  <si>
    <t>BV-244</t>
  </si>
  <si>
    <t>BV-245</t>
  </si>
  <si>
    <t>BV-246</t>
  </si>
  <si>
    <t>BV-247</t>
  </si>
  <si>
    <t>BV-248</t>
  </si>
  <si>
    <t>BV-249</t>
  </si>
  <si>
    <t>BV-250</t>
  </si>
  <si>
    <t>BV-251</t>
  </si>
  <si>
    <t>BV-252</t>
  </si>
  <si>
    <t>BV-253</t>
  </si>
  <si>
    <t>BV-254</t>
  </si>
  <si>
    <t>BV-255</t>
  </si>
  <si>
    <t>BV-256</t>
  </si>
  <si>
    <t>BV-257</t>
  </si>
  <si>
    <t>BV-258</t>
  </si>
  <si>
    <t>BV-259</t>
  </si>
  <si>
    <t>BV-260</t>
  </si>
  <si>
    <t>Aligned with National Hospital Measure Sets</t>
  </si>
  <si>
    <t>Aligned with Other Measure Sets?</t>
  </si>
  <si>
    <t xml:space="preserve">Aligned with Federal Measure Sets Focused on Ambulatory Care </t>
  </si>
  <si>
    <t>Yes (CMS146 - pediatric)</t>
  </si>
  <si>
    <t>CMS146</t>
  </si>
  <si>
    <t>Yes (CMS165 - adult)</t>
  </si>
  <si>
    <t>CMS165</t>
  </si>
  <si>
    <t>Yes (CMS156 - adult)</t>
  </si>
  <si>
    <t>CMS156</t>
  </si>
  <si>
    <t>Yes (CMS155 - pediatric)</t>
  </si>
  <si>
    <t>CMS155</t>
  </si>
  <si>
    <t>Yes (CMS138 - adult)</t>
  </si>
  <si>
    <t>CMS138</t>
  </si>
  <si>
    <t xml:space="preserve"> Yes (CMS153 - pediatric)</t>
  </si>
  <si>
    <t>CMS153</t>
  </si>
  <si>
    <t>Yes (CMS126 - pediatric)</t>
  </si>
  <si>
    <t>CMS126</t>
  </si>
  <si>
    <t>Yes (CMS117 - pediatric)</t>
  </si>
  <si>
    <t>CMS117</t>
  </si>
  <si>
    <t>Yes (CMS147)</t>
  </si>
  <si>
    <t>CMS147</t>
  </si>
  <si>
    <t>Yes (CMS127)</t>
  </si>
  <si>
    <t>CMS127</t>
  </si>
  <si>
    <t>Yes (CMS166 - adult)</t>
  </si>
  <si>
    <t>CMS166</t>
  </si>
  <si>
    <t>Yes (CMS154 - pediatric)</t>
  </si>
  <si>
    <t>CMS154</t>
  </si>
  <si>
    <t>Yes (CMS136 - pediatric)</t>
  </si>
  <si>
    <t>CMS136</t>
  </si>
  <si>
    <t>Yes 
(CMS2 - adult &amp; pediatric)</t>
  </si>
  <si>
    <t>CMS2</t>
  </si>
  <si>
    <t>Yes (CMS68 - adult)</t>
  </si>
  <si>
    <t>CMS68</t>
  </si>
  <si>
    <t>Yes (CMS69 - adult)</t>
  </si>
  <si>
    <t>CMS69</t>
  </si>
  <si>
    <t>Yes (CMS50 - adult)</t>
  </si>
  <si>
    <t>CMS50</t>
  </si>
  <si>
    <t>Yes (CMS90 - adult)</t>
  </si>
  <si>
    <t>CMS90</t>
  </si>
  <si>
    <t>Yes (CMS75 - pediatric)</t>
  </si>
  <si>
    <t>CMS75</t>
  </si>
  <si>
    <t>CMS122</t>
  </si>
  <si>
    <t>CMS123</t>
  </si>
  <si>
    <t>CMS124</t>
  </si>
  <si>
    <t>CMS128</t>
  </si>
  <si>
    <t>CMS129</t>
  </si>
  <si>
    <t>CMS131</t>
  </si>
  <si>
    <t>CMS134</t>
  </si>
  <si>
    <t>CMS135</t>
  </si>
  <si>
    <t>CMS137</t>
  </si>
  <si>
    <t>CMS140</t>
  </si>
  <si>
    <t>CMS141</t>
  </si>
  <si>
    <t>CMS142</t>
  </si>
  <si>
    <t>CMS143</t>
  </si>
  <si>
    <t>CMS144</t>
  </si>
  <si>
    <t>CMS145</t>
  </si>
  <si>
    <t>CMS163</t>
  </si>
  <si>
    <t>CMS164</t>
  </si>
  <si>
    <t>CMS167</t>
  </si>
  <si>
    <t>CMS182</t>
  </si>
  <si>
    <t>Version Date</t>
  </si>
  <si>
    <t>Link to Measure Set</t>
  </si>
  <si>
    <t>Link to Measure Specifications</t>
  </si>
  <si>
    <t>HOQR OP-12</t>
  </si>
  <si>
    <t>Yes (50)</t>
  </si>
  <si>
    <t>Yes (51)</t>
  </si>
  <si>
    <t>Yes (54)</t>
  </si>
  <si>
    <t>Yes (56)</t>
  </si>
  <si>
    <t>Yes (57)</t>
  </si>
  <si>
    <t>Yes (58)</t>
  </si>
  <si>
    <t>Yes (59)</t>
  </si>
  <si>
    <t>Yes (60)</t>
  </si>
  <si>
    <t>Yes (61)</t>
  </si>
  <si>
    <t>Yes (63)</t>
  </si>
  <si>
    <t>Yes (64)</t>
  </si>
  <si>
    <t>Yes (65)</t>
  </si>
  <si>
    <t>Yes (69)</t>
  </si>
  <si>
    <t>Yes (70)</t>
  </si>
  <si>
    <t>Yes (71)</t>
  </si>
  <si>
    <t>Yes (72)</t>
  </si>
  <si>
    <t>BV-261</t>
  </si>
  <si>
    <t>Rate of Lower-Extremity Amputation Diabetes</t>
  </si>
  <si>
    <t>0285</t>
  </si>
  <si>
    <t>Yes (68)</t>
  </si>
  <si>
    <t>Agency for Healthcare Research and Quality</t>
  </si>
  <si>
    <t>BV-262</t>
  </si>
  <si>
    <t>Yes (62)</t>
  </si>
  <si>
    <t>Yes (66)</t>
  </si>
  <si>
    <t>BV-263</t>
  </si>
  <si>
    <t>Uncontrolled Diabetes Admission Rate</t>
  </si>
  <si>
    <t>0638</t>
  </si>
  <si>
    <t>Yes (67)</t>
  </si>
  <si>
    <t>Yes (52)</t>
  </si>
  <si>
    <t>Yes (53)</t>
  </si>
  <si>
    <t>Yes (49)</t>
  </si>
  <si>
    <t>Yes (43)</t>
  </si>
  <si>
    <t>Yes (40)</t>
  </si>
  <si>
    <t>Yes (41)</t>
  </si>
  <si>
    <t>BV-264</t>
  </si>
  <si>
    <t>Hospital 30-Day Mortality Rate, COPD</t>
  </si>
  <si>
    <t>1893</t>
  </si>
  <si>
    <t>Yes (42)</t>
  </si>
  <si>
    <t>Yes (27)</t>
  </si>
  <si>
    <t>Yes (2)</t>
  </si>
  <si>
    <t>Yes (1)</t>
  </si>
  <si>
    <t>Yes (3)</t>
  </si>
  <si>
    <t>Yes (4)</t>
  </si>
  <si>
    <t>Yes (5)</t>
  </si>
  <si>
    <t>Yes (6)</t>
  </si>
  <si>
    <t>Yes (7)</t>
  </si>
  <si>
    <t>Yes (8)</t>
  </si>
  <si>
    <t>Yes (9)</t>
  </si>
  <si>
    <t>Yes (10)</t>
  </si>
  <si>
    <t>Yes (11)</t>
  </si>
  <si>
    <t>Yes (12)</t>
  </si>
  <si>
    <t>Yes (13)</t>
  </si>
  <si>
    <t>Yes (14)</t>
  </si>
  <si>
    <t>Yes (15)</t>
  </si>
  <si>
    <t>Yes (16)</t>
  </si>
  <si>
    <t>Yes (17)</t>
  </si>
  <si>
    <t>Yes (18)</t>
  </si>
  <si>
    <t>Yes (19)</t>
  </si>
  <si>
    <t>Yes (20)</t>
  </si>
  <si>
    <t>Yes (21)</t>
  </si>
  <si>
    <t>Yes (22)</t>
  </si>
  <si>
    <t>Yes (23)</t>
  </si>
  <si>
    <t>Yes (31)</t>
  </si>
  <si>
    <t>Yes (32)</t>
  </si>
  <si>
    <t>Yes (33)</t>
  </si>
  <si>
    <t>Yes (34)</t>
  </si>
  <si>
    <t>Yes (35)</t>
  </si>
  <si>
    <t>Yes (36)</t>
  </si>
  <si>
    <t>Yes (37)</t>
  </si>
  <si>
    <t>Yes (24)</t>
  </si>
  <si>
    <t>Yes (25)</t>
  </si>
  <si>
    <t>Yes (26)</t>
  </si>
  <si>
    <t>Yes (28)</t>
  </si>
  <si>
    <t>Yes (29)</t>
  </si>
  <si>
    <t>Yes (30)</t>
  </si>
  <si>
    <t>Yes (38)</t>
  </si>
  <si>
    <t>Yes (39)</t>
  </si>
  <si>
    <t>Yes (45)</t>
  </si>
  <si>
    <t>Yes (44)</t>
  </si>
  <si>
    <t>Yes (46)</t>
  </si>
  <si>
    <t>Yes (47)</t>
  </si>
  <si>
    <t>Yes (48)</t>
  </si>
  <si>
    <t>http://www.medicaid.gov/State-Resource-Center/Medicaid-State-Technical-Assistance/Health-Homes-Technical-Assistance/Downloads/Health-home-core-set-manual-.pdf</t>
  </si>
  <si>
    <t>Commercial and State Measure Sets</t>
  </si>
  <si>
    <t>Federal Measure Sets Primarily Focused on Ambulatory Care</t>
  </si>
  <si>
    <t>National Hospital Measure Sets</t>
  </si>
  <si>
    <t>Select State Measure Sets</t>
  </si>
  <si>
    <t>Calculation Cells</t>
  </si>
  <si>
    <t>Process/  Outcome</t>
  </si>
  <si>
    <t>Measure Selection Tool</t>
  </si>
  <si>
    <t>Process/      Outcome</t>
  </si>
  <si>
    <t>Summary Sheet</t>
  </si>
  <si>
    <r>
      <t>Obese: Students who were &gt;=95</t>
    </r>
    <r>
      <rPr>
        <b/>
        <vertAlign val="superscript"/>
        <sz val="14"/>
        <color rgb="FF595959"/>
        <rFont val="Arimo"/>
      </rPr>
      <t>th</t>
    </r>
    <r>
      <rPr>
        <b/>
        <sz val="14"/>
        <color rgb="FF595959"/>
        <rFont val="Arimo"/>
      </rPr>
      <t xml:space="preserve"> Percentile for BMI (based on 2000 CDC Growth Charts)</t>
    </r>
  </si>
  <si>
    <t>Medicare-Medicaid Plans (MMPs) Capitated Financial Alignment Model (Duals Demonstrations)</t>
  </si>
  <si>
    <t xml:space="preserve">CMS Health Home Measure Set </t>
  </si>
  <si>
    <t>CMMI Priority Measures for
Monitoring and Evaluation</t>
  </si>
  <si>
    <t xml:space="preserve">
Documents whether provider has adopted a qualified e-Prescribing system and the extent of use in the ambulatory setting
</t>
  </si>
  <si>
    <t xml:space="preserve">
Percentage of patients, regardless of age, discharged from an inpatient facility to home or any other site of care, or their caregiver(s), 
who received a transition record (and with whom a review of all included information was documented) at the time of discharge
</t>
  </si>
  <si>
    <t xml:space="preserve">
Documents the extent to which a provider uses certified/qualified EHR system that incorporates
</t>
  </si>
  <si>
    <t xml:space="preserve">
30-question core survey of adult health plan members that assesses the quality of care and services they receive. Level of analysis: health plan – HMO, PPO, Medicare, Medicaid, commercial
</t>
  </si>
  <si>
    <t xml:space="preserve">
The percentage of patients 18 to 85 years of age who had a diagnosis of hypertension (HTN) and whose blood pressure (BP) was adequately controlled (&lt;140/90) during the measurement year.
</t>
  </si>
  <si>
    <t xml:space="preserve">
Percentage of patients aged 18 years and older with a diagnosis of hypertension with a blood pressure &lt;140/90 mm Hg OR patients with a blood pressure &gt;= 140/90 mm Hg and prescribed 2 or more anti-hypertensive medications during the most recent office visit within a 12 month period
</t>
  </si>
  <si>
    <t xml:space="preserve">
Percentage of patients 5-64 years of age who were identified as having persistent asthma and were appropriately prescribed medication during the measurement period.
</t>
  </si>
  <si>
    <t xml:space="preserve">
Percentage of patients 18 years and older who met the proportion of days covered threshold of 80% during the measurement year. Rate is calculated separately for the following medication categories: Beta-Blockers, ACEI/ARB, Calcium-Channel Blockers, Diabetes Medication, Statins
</t>
  </si>
  <si>
    <t xml:space="preserve">
Percentage of children newly prescribed ADHD medication that had at least three follow-up care visits within a 10-month period, one of which was within 30 days from the time the first ADHD medication was dispensed, including two rates: one for the initiation phase and one for the continuation and maintenance phase
</t>
  </si>
  <si>
    <t xml:space="preserve">
Percentage of patients 18-75 years of age with diabetes who had a retinal or dilated eye exam by an eye care professional during the measurement period or a negative retinal exam (no evidence of retinopathy) in the 12 months prior to the measurement period 
</t>
  </si>
  <si>
    <t xml:space="preserve">
Percentage of women 40-69 years of age who had a mammogram to screen for breast cancer.
</t>
  </si>
  <si>
    <t xml:space="preserve">
Percentage of women 21-64 years of age, who received one or more Pap tests to screen for cervical cancer.
</t>
  </si>
  <si>
    <t xml:space="preserve">
Percentage of children ages 2 to 18 that were diagnosed with pharyngitis, dispensed an antibiotic, and received a group A streptococcus test for the episode 
</t>
  </si>
  <si>
    <t xml:space="preserve">
The percentage of patients 18-75 years of age with diabetes (type 1 and type 2) who received a foot exam (visual inspection with either a sensory exam or a pulse exam) during the measurement year.
</t>
  </si>
  <si>
    <t xml:space="preserve">
The percentage of patients 18-75 years of age with diabetes who had a nephropathy screening test or evidence of nephropathy during the measurement period.
</t>
  </si>
  <si>
    <t xml:space="preserve">
Percentage of patients aged 18 years and older with a diagnosis of CAD seen within a 12 month period who were prescribed aspirin or clopidogrel
</t>
  </si>
  <si>
    <t xml:space="preserve">
The percentage of patients 18 years and older by the end of the measurement period, diagnosed with rheumatoid arthritis and who had at least one ambulatory prescription for a disease-modifying anti-rheumatic drug (DMARD).
</t>
  </si>
  <si>
    <t xml:space="preserve">
Percentage of children 3 months-18 years of age who were diagnosed with upper respiratory infection (URI) and were not dispensed an antibiotic prescription on or three days after the episode.
</t>
  </si>
  <si>
    <t xml:space="preserve">
Percentage of patients aged 18 years and older who were screened for tobacco use one or more times within 24 months AND who received cessation counseling intervention if identified as a tobacco user
</t>
  </si>
  <si>
    <t xml:space="preserve">
Percentage of patients aged 18 years and older with a diagnosis of coronary artery disease seen within a 12 month period who also have a prior MI or a current or prior LVEF &lt;40% who were prescribed beta-blocker therapy
</t>
  </si>
  <si>
    <t xml:space="preserve">
Percentage of patients aged 18 years and older with a diagnosis of CAD seen within a 12 month period who have a LDL-C result &lt;100 mg/dL OR patients who have a LDL-C result &gt;=100 mg/dL and have a documented plan of care to achieve LDL-C &lt;100mg/dL, including at a minimum the prescription of a statin
</t>
  </si>
  <si>
    <t xml:space="preserve">
Percentage of patients 18-75 years of age with diabetes whose LDL-C was adequately controlled (&lt;100 mg/dL) during the measurement period.
</t>
  </si>
  <si>
    <t xml:space="preserve">
Percentage of children that turned 2 years old during the measurement year and had specific vaccines by their second birthday
</t>
  </si>
  <si>
    <t xml:space="preserve">
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documentation of use of aspirin or another antithrombotic during the measurement period.
</t>
  </si>
  <si>
    <t xml:space="preserve">
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a complete lipid profile performed during the measurement period and whose LDL-C was adequately controlled (&lt; 100 mg/dL).
</t>
  </si>
  <si>
    <t xml:space="preserve">
Percentage of acute myocardial infarction (AMI) patients with ST-segment elevation or LBBB on the ECG closest to arrival time receiving fibrinolytic therapy during the hospital stay and having a time from hospital arrival to fibrinolysis of 30 minutes or less.
</t>
  </si>
  <si>
    <t xml:space="preserve">
The percentage of patients 18 years of age and older during the measurement year who were hospitalized and discharged alive from 6 months prior to the beginning of the measurement year through the 6 months after the beginning of the measurement year with a diagnosis of acute myocardial infarction (AMI) and who received persistent beta-blocker treatment for six months after discharge.
</t>
  </si>
  <si>
    <t xml:space="preserve">
Heart Failure (HF):  Beta- Blocker Therapy for Left Ventricular Systolic Dysfunction (LVSD)
</t>
  </si>
  <si>
    <t xml:space="preserve">
Comprehensive Diabetes Care: Blood Pressure Control (&lt;140/90 mm Hg)
</t>
  </si>
  <si>
    <t xml:space="preserve">
Comprehensive Diabetes Care: Hemoglobin A1c (HbA1c) Poor Control (&gt;9.0%)
</t>
  </si>
  <si>
    <t xml:space="preserve">
Avoidance of Antibiotic Treatment in Adults with Acute Bronchitis 
</t>
  </si>
  <si>
    <t xml:space="preserve">
Comprehensive Diabetes Care: Hemoglobin A1c testing 
</t>
  </si>
  <si>
    <t xml:space="preserve">
Coronary Artery Disease (CAD):
Beta-Blocker Therapy—Prior Myocardial Infarction (MI) or Left Ventricular Systolic Dysfunction (LVEF &lt;40%)
</t>
  </si>
  <si>
    <t xml:space="preserve">
Chronic Stable Coronary Artery Disease: Antiplatelet Therapy
</t>
  </si>
  <si>
    <t xml:space="preserve">
Chronic Stable Coronary Artery Disease: ACE Inhibitor or ARB Therapy--Diabetes or Left Ventricular Systolic Dysfunction (LVEF &lt;40%)
</t>
  </si>
  <si>
    <t xml:space="preserve">
AMI-8a: Primary PCI Received Within 90 Minutes of Hospital Arrival
</t>
  </si>
  <si>
    <t xml:space="preserve">
OP-3b: Outpatient Minutes to Transfer
</t>
  </si>
  <si>
    <t xml:space="preserve">
COPD: Bronchodilator Therapy
</t>
  </si>
  <si>
    <t xml:space="preserve">
Primary Open Angle Glaucoma (POAG):  Optic Nerve Evaluation
</t>
  </si>
  <si>
    <t xml:space="preserve">
Asthma: Assessment of Asthma Control 
</t>
  </si>
  <si>
    <t xml:space="preserve">
Percentage of women ages 16 to 24 that were identified as sexually active and had at least one test for Chlamydia during the measurement year 
</t>
  </si>
  <si>
    <t xml:space="preserve">
Participation in a clinical database with broad state, regional, or national representation, that provides regular performance reports based on benchmarked data
</t>
  </si>
  <si>
    <t xml:space="preserve">
Percentage of heart failure patients with documentation in the hospital record that left ventricular systolic (LVS) function was evaluated before arrival, during hospitalization, or is planned for after discharge.
</t>
  </si>
  <si>
    <t xml:space="preserve">
AMI-1: Aspirin at Arrival
</t>
  </si>
  <si>
    <t xml:space="preserve">
HF-2: Percent of Heart Failure Patients Given an Evaluation of Left Ventricular Systolic (LVS) Function
</t>
  </si>
  <si>
    <t xml:space="preserve">
Percentage of acute myocardial infarction (AMI) patients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
</t>
  </si>
  <si>
    <t xml:space="preserve">
Percentage of patients aged 6 months and older seen for a visit between October 1 and March 31 who received an influenza immunization OR who reported previous receipt of an influenza immunization
</t>
  </si>
  <si>
    <t xml:space="preserve">
Percentage of acute myocardial infarction (AMI) patients who are prescribed aspirin at hospital discharge
</t>
  </si>
  <si>
    <t xml:space="preserve">
Use of relievers in pediatric patients, age 2 years through 17 years, admitted for inpatient treatment of asthma. This measure is a part of a set of three nationally implemented measures that address children’s asthma care that are used in The Joint Commission’s accreditation process.
</t>
  </si>
  <si>
    <t xml:space="preserve">
CAC-1a: Relievers for Inpatient Asthma (age 2 years through 17 years) – Overall Rate
</t>
  </si>
  <si>
    <t xml:space="preserve">
CAC-2a: Systemic Corticosteroids for Inpatient Asthma (age 2 years through 17 years) – Overall Rate
</t>
  </si>
  <si>
    <t xml:space="preserve">
PN-6: Appropriate Initial Antibiotic Selection for Community-Acquired Pneumonia (CAP) in Immunocompetent Patients
PN-6a: Initial Antibiotic Selection for CAP in Immunocompetent –ICU Patient
PN-6b: Initial Antibiotic Selection for CAP in Immunocompetent –Non ICU Patient
</t>
  </si>
  <si>
    <t xml:space="preserve">
AMI-5: Beta-Blocker Prescribed at Discharge
</t>
  </si>
  <si>
    <t xml:space="preserve">
SCIP VTE-2: Surgery Patients Who Received Appropriate Venous Thromboembolism Prophylaxis Within 24 Hours Prior to Surgery to 24 Hours After Surgery
</t>
  </si>
  <si>
    <t xml:space="preserve">
HCAHPS
- Cleanliness and Quietness of Hospital Environment
- Communication about Medicines
- Communication with Doctors
- Communication with Nurses
- Discharge Information
- Pain Management
- Overall Rating of Hospital
- Responsiveness of Hospital Staff 
- Willingness to Recommend
</t>
  </si>
  <si>
    <t xml:space="preserve">
Percentage of patients aged 12 years and older screened for clinical depression on the date of the encounter using an age appropriate standardized depression screening tool AND if positive, a follow up plan is documented on the date of the positive screen.
</t>
  </si>
  <si>
    <t xml:space="preserve">
Patients discharged from a hospital-based IP psychiatric setting with a continuing care plan created overall and stratified by age groups4
</t>
  </si>
  <si>
    <t xml:space="preserve">
The proportion of patients discharged from a hospital-based inpatient psychiatric setting with a complete post discharge continuing care plan, all the components of which are transmitted to the next level of care provider upon discharge This measure is a part of a set of seven nationally implemented measures that address hospital-based inpatient psychiatric services that are used in The Joint Commission’s accreditation process.   Note that this is a paired measure with HBIPS-6 (Post Discharge Continuing Care Plan Created).
</t>
  </si>
  <si>
    <t xml:space="preserve">
Percentage of discharges for members 6 years of age and older who were hospitalized for treatment of selected mental health disorders and who had an OP visit, an intensive OP encounter, or partial hospitalization with a mental health practitioner. Two rates are reported: 1) the percentage of members who received follow-up within 30 days of discharge, 2) the percent of members who received follow-up within 7 days of discharge
</t>
  </si>
  <si>
    <t xml:space="preserve">
Measure examines the percentage of Medicaid deliveries that received various numbers of expected prenatal visits.
</t>
  </si>
  <si>
    <t xml:space="preserve">
OP-7: Outpatient Correct Antibiotic for Surgery: Outpatients having surgery who got the right kind of antibiotic
</t>
  </si>
  <si>
    <t xml:space="preserve">
University of Colorado Health Sciences Center
</t>
  </si>
  <si>
    <t xml:space="preserve">
Percentage of patients, regardless of age, discharged from an inpatient facility to home or any
other site of care for whom a transition record was transmitted to the designated health care provider for follow-up care within 24 hours.
</t>
  </si>
  <si>
    <t xml:space="preserve">
Percentage of patients 65 years of age and older who have ever received a pneumococcal vaccine.
</t>
  </si>
  <si>
    <t xml:space="preserve">
Percentage of patients aged 65 years and older discharged from any IP facility (e.g. hospital, skilled nursing facility, or rehabilitation facility) and seen within 60 days following discharge in the office by the physician providing on-going care who had a reconciliation of the discharge medications with the current medication list in the medical record documented
</t>
  </si>
  <si>
    <t xml:space="preserve">
The measure estimates a hospital-level risk-standardized mortality rate (RSMR), defined as death from any cause within 30 days after the index admission date, for patients 18 and older discharged from the hospital.
</t>
  </si>
  <si>
    <t xml:space="preserve">
SCIP Card-2: Surgery Patients on Beta-Blocker Therapy Prior to Arrival Who Received a Beta-Blocker During the Perioperative Period
</t>
  </si>
  <si>
    <t xml:space="preserve">
Median time from emergency department arrival to ECG (performed in the ED prior to transfer) for acute myocardial infarction (AMI) or Chest Pain patients (with Probable Cardiac Chest Pain).
</t>
  </si>
  <si>
    <t xml:space="preserve">
The percentage of adult diabetes patients who have optimally managed modifiable risk factors (A1c, LDL, blood pressure, tobacco non-use and daily aspirin usage for patients with diagnosis of ischemic vascular disease) with the intent of preventing or reducing future complications associated with poorly managed diabetes.
Patients ages 18 - 75 with a diagnosis of diabetes, who meet all the numerator targets of this composite measure: A1c &lt; 8.0, LDL &lt; 100, Blood Pressure &lt; 140/90, Tobacco non-user and for patients with diagnosis of ischemic vascular disease daily aspirin use unless contraindicated.
Please note that while the all-or-none composite measure is considered to be the gold standard, reflecting best patient outcomes, the individual components may be measured as well. This is particularly helpful in quality improvement efforts to better understand where opportunities exist in moving the patients toward achieving all of the desired outcomes. Please refer to the additional numerator logic provided for each component.
</t>
  </si>
  <si>
    <t xml:space="preserve">
Cardiac surgery patients with controlled postoperative blood glucose (less than or equal to 180 mg/dL) in the timeframe of 18 to 24 hours after Anesthesia End Time.
</t>
  </si>
  <si>
    <t xml:space="preserve">
Percentage of surgery patients with surgical hair site removal with clippers or depilatory or no surgical site hair removal.
</t>
  </si>
  <si>
    <t xml:space="preserve">
SCIP Inf-6: Surgery Patients with Appropriate Hair Removal
</t>
  </si>
  <si>
    <t xml:space="preserve">
The measure estimates a hospital-level 30-day risk-standardized readmission rate (RSRR) for patients discharged from the hospital with a principal diagnosis of heart failure (HF). The outcome is defined as readmission for any cause within 30 days of the discharge date for the index hospitalization,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The primary update to this measure since it was last reviewed at NQF is the addition of specifications for planned readmissions as described within this application and in the accompanying report Re-specifying the Hospital 30-Day Acute Myocardial Infarction, Heart Failure, and Total Hip/Knee Arthroplasty Readmission Measures by adding a Planned Readmission Algorithm.
</t>
  </si>
  <si>
    <t xml:space="preserve">
This measure assesses the proportion of pediatric asthma patients discharged from an inpatient hospital stay with a Home Management Plan of Care (HMPC) document in place. This measure is one of a set of three nationally implemented measures that address children’s asthma care that are used in The Joint Commission’s accreditation process
</t>
  </si>
  <si>
    <t xml:space="preserve">
Percent of discharges among cases meeting the inclusion and exclusion rules for the denominator with ICD-9-CM code denoting accidental cut, puncture, perforation, or laceration during a procedure in any secondary diagnosis field
</t>
  </si>
  <si>
    <t xml:space="preserve">
Percent of discharges with ICD-9-CM code for iatrogenic pneumothorax in any secondary diagnosis field among cases meeting the inclusion and exclusion rules for the denominator
</t>
  </si>
  <si>
    <t xml:space="preserve">
PSI-4-SURG-COMP: Complication/patient safety for selected indicators (Composite)
In-hospital deaths per 1,000 surgical discharges, among patients ages 18 through 89 years or obstetric patients, with serious treatable complications (pneumonia, pulmonary embolism/deep vein thrombosis, sepsis, shock/cardiac arrest or gastrointestinal hemorrhage/acute ulcer).
</t>
  </si>
  <si>
    <t xml:space="preserve">
PN-3a: Blood Cultures Performed Within 24 Hours Prior to or 24 Hours After Hospital Arrival for Patients Who Were Transferred or Admitted to the ICU Within 24 Hours of Hospital Arrival
</t>
  </si>
  <si>
    <t xml:space="preserve">
This measure assesses the number of patients who received venous thromboembolism (VTE) prophylaxis or have documentation why no VTE prophylaxis was given the day of or the day after hospital admission or surgery end date for surgeries that start the day of or the day after hospital admission. This measure is part of a set of six nationally implemented prevention and treatment measures that address VTE that are used in The Joint Commission’s accreditation process.
</t>
  </si>
  <si>
    <t xml:space="preserve">
This measure assesses the number of patients who received venous thromboembolism (VTE) prophylaxis or have documentation why no VTE prophylaxis was given the day of or the day after the initial admission (or transfer) to the Intensive Care Unit (ICU) or surgery end date for surgeries that start the day of or the day after ICU admission (or transfer). This measure is part of a set of six prevention and treatment measures that address VTE (VTE-1: VTE Prophylaxis, VTE-3: VTE Patients with Anticoagulation Overlap Therapy, VTE-4: VTE Patients Receiving UFH with Dosages/Platelet Count Monitoring by Protocol, VTE-5: VTE Warfarin Therapy Discharge Instructions and VTE-6: Hospital Acquired Potentially-Preventable VTE).
</t>
  </si>
  <si>
    <t xml:space="preserve">
This measure assesses the number of patients diagnosed with confirmed VTE who received an overlap of Parenteral (intravenous [IV] or subcutaneous [subcu]) anticoagulation and warfarin therapy. For patients who received less than five days of overlap therapy, they should be discharged on both medications or have a Reason for Discontinuation of Parenteral Therapy. Overlap therapy should be administered for at least five days with an international normalized ratio (INR) greater than or equal to 2.0 prior to discontinuation of the parenteral anticoagulation therapy, or INR less than 2.0 but discharged on both medications or have a Reason for Discontinuation of Parenteral Therapy.  This measure is part of a set of six nationally implemented prevention and treatment measures that address VTE that are used in The Joint Commission’s accreditation process.
</t>
  </si>
  <si>
    <t xml:space="preserve">
Percentage of female patients aged 18 years and older with Stage IC through IIIC, ER or PR positive breast cancer who were prescribed tamoxifen or aromatase inhibitor (AI) during the 12-month reporting period
</t>
  </si>
  <si>
    <t xml:space="preserve">
Breast Cancer: Hormonal Therapy for Stage IC-IIIC Estrogen Receptor/  progesterone Receptor (ER/PR) positive Breast Cancer
</t>
  </si>
  <si>
    <t xml:space="preserve">
Colon Cancer: Chemotherapy for
AJCC Stage III Colon Cancer Patients
</t>
  </si>
  <si>
    <t xml:space="preserve">
Prostate Cancer: Avoidance of
Overuse of Bone Scan for Staging Low Risk Prostate Cancer Patients
</t>
  </si>
  <si>
    <t xml:space="preserve">Use of Imaging Studies for Low Back Pain </t>
  </si>
  <si>
    <t xml:space="preserve">
Percentage of patients 18-50 years of age with a diagnosis of low back pain who did not have an imaging study (plain X-ray, MRI, CT scan) within 28 days of the diagnosis.
</t>
  </si>
  <si>
    <t xml:space="preserve">
Percentage of specified visits for patients aged 18 years and older for which the eligible professional attests to documenting a list of current medications to the best of his/her knowledge and ability. This list must include ALL prescriptions, over-the-counters, herbals, and vitamin/mineral/dietary (nutritional) supplements AND must contain the medications’ name, dosage, frequency and route of administration.
</t>
  </si>
  <si>
    <t xml:space="preserve">
This measure assesses patients with elective vaginal deliveries or elective cesarean sections at &gt;= 37 and &lt; 39 weeks of gestation completed. This measure is a part of a set of five nationally implemented measures that address perinatal care (PC-02: Cesarean Section, PC-03: Antenatal Steroids, PC-04: Health Care-Associated Bloodstream Infections in Newborns, PC-05: Exclusive Breast Milk Feeding)
</t>
  </si>
  <si>
    <t xml:space="preserve">
This measure assesses the number of nulliparous women with a term, singleton baby in a vertex position delivered by cesarean section. This measure is part of a set of five nationally implemented measures that address perinatal care (PC-01: Elective Delivery, PC-03: Antenatal Steroids, PC-04: Health Care-Associated Bloodstream Infections in Newborns, PC-05: Exclusive Breast Milk Feeding).
</t>
  </si>
  <si>
    <t xml:space="preserve">
This measure captures the proportion of ischemic or hemorrhagic stroke patients who received VTE prophylaxis or have documentation why no VTE prophylaxis was given on the day of or the day after hospital admission. This measure is a part of a set of eight nationally implemented measures that address stroke care that are used in The Joint Commission’s hospital accreditation and Disease-Specific Care certification programs.
</t>
  </si>
  <si>
    <t xml:space="preserve">
This measure captures the proportion of ischemic stroke patients prescribed antithrombotic therapy at hospital discharge. This measure is a part of a set of eight nationally implemented measures that address stroke care that are used in The Joint Commission’s hospital accreditation and Disease-Specific Care certification programs.
</t>
  </si>
  <si>
    <t xml:space="preserve">
This measure captures the proportion of ischemic stroke patients with atrial fibrillation/flutter who are prescribed anticoagulation therapy at hospital discharge. This measure is a part of a set of eight nationally implemented measures that address stroke care that are used in The Joint Commission’s hospital accreditation and Disease-Specific Care certification programs.
</t>
  </si>
  <si>
    <t xml:space="preserve">
This measure captures the proportion of ischemic stroke patients who had antithrombotic therapy administered by end of hospital day two (with the day of arrival being day 1). This measure is a part of a set of eight nationally implemented measures that address stroke care that are used in The Joint Commission’s hospital accreditation and Disease-Specific Care certification programs.
</t>
  </si>
  <si>
    <t xml:space="preserve">
This measure captures the proportion of ischemic stroke patients with LDL greater than or equal to 100 mg/dL, or LDL not measured, or who were on a lipid-lowering medication prior to hospital arrival who are prescribed statin medication at hospital discharge. This measure is a part of a set of eight nationally implemented measures that address stroke care that are used in The Joint Commission’s hospital accreditation and Disease-Specific Care certification programs.
</t>
  </si>
  <si>
    <t xml:space="preserve">
This measure captures the proportion of ischemic or hemorrhagic stroke patients assessed for or who received rehabilitation services during the hospital stay. This measure is a part of a set of eight nationally implemented measures that address stroke care that are used in The Joint Commission’s hospital accreditation and Disease-Specific Care certification programs.
</t>
  </si>
  <si>
    <t xml:space="preserve">
Percent of discharges among cases meeting the inclusion and exclusion rules for the denominator with ICD-9-CM codes for deep vein thrombosis or pulmonary embolism in any secondary diagnosis field.
</t>
  </si>
  <si>
    <t xml:space="preserve">
SCIP-Inf-9:  Urinary Catheter Removed on Postoperative Day 1 (POD 1) or Postoperative Day 2 (POD 2) With Day of Surgery Being Day Zero
</t>
  </si>
  <si>
    <t xml:space="preserve">
Percentage of term singleton live births (excluding those with diagnoses originating in the fetal period) who DO NOT have significant complications during birth or the nursery care
</t>
  </si>
  <si>
    <t xml:space="preserve">
The CARE Tool was developed for CMS for the purpose of creating a uniform patient assessment instrument at acute hospital discharge and at post acute care admission and discharge. CARE is designed to measure outcomes in physical and medical treatments while controlling for factors that affect outcomes, such as cognitive impairments and social and environmental factors. Four major domains are included in the tools: medical, functional, cognitive impairments, and social/environmental factors.
</t>
  </si>
  <si>
    <t xml:space="preserve">
Percentage of patients with referrals, regardless of age, for which the referring provider receives a report from
the provider to whom the patient was referred.
</t>
  </si>
  <si>
    <t xml:space="preserve">
This measure assesses patients at risk of preterm delivery at &gt;=24 and &lt;32 weeks gestation receiving antenatal steroids prior to delivering preterm newborns. This measure is a part of a set of five nationally implemented measures that address perinatal care (PC-01: Elective Delivery, PC-02: Cesarean Section, PC-04: Health Care-Associated Bloodstream Infections in Newborns, PC-05: Exclusive Breast Milk Feeding).
</t>
  </si>
  <si>
    <t xml:space="preserve">
PC-05 assesses the number of newborns exclusively fed breast milk during the newborn´s entire hospitalization and a second rate, PC-05a which is a subset of the first, which includes only those newborns whose mothers chose to exclusively feed breast milk. This measure is a part of a set of five nationally implemented measures that address perinatal care.
</t>
  </si>
  <si>
    <t xml:space="preserve">
Activity Measure for Post Acute Care (AM-PAC)-CMS DOTPA Short Form Public Domain Version.  The AM-PAC is a functional status assessment instrument developed specifically for use in facility and community dwelling post acute care patients. Unlike traditional functional outcome measures which are disease, condition, or setting-specific, the AM-PAC was designed to be used across patient diagnoses, conditions and settings where post acute care is being provided; therefore, the AM-PAC is useful for developing benchmarks and for examining functional outcomes over an
episode of post acute care, as patients move across care settings.
</t>
  </si>
  <si>
    <t xml:space="preserve">
The number (or proportion) of a clinician's patients in a particular risk adjusted diagnostic category who meet a target threshold of improvement in Daily Activity (i.e., ADL and IADL) functioning. We recommend that the target threshold is based on the percentage of patients who exceed one or more Minimal Detectable Change (MDC) thresholds. The percentage threshold is derived from a normative database used for benchmarking. MDC is considered the minimal amount of change that is not likely to be due to measurement error. It is one of the more common change indices, which can be used to identify reliable changes in an outcome like Daily Activity function adjusting for the amount of measurement error inherent in the measurement. MDC can be reported at different confidence levels (see Haley &amp; Fragala, 2006).
</t>
  </si>
  <si>
    <t xml:space="preserve">
Median time from emergency department arrival to time of departure from the emergency room for patients admitted to the facility from the emergency department
</t>
  </si>
  <si>
    <t xml:space="preserve">
Median time from emergency department arrival to time of departure from the emergency room for patients discharged from the emergency department
</t>
  </si>
  <si>
    <t xml:space="preserve">
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
  </si>
  <si>
    <t xml:space="preserve">
The measure estimates a hospital-level risk-standardized readmission rate (RSRR) for patients discharged from the hospital with a principal diagnosis of pneumonia. The outcome is defined as unplanned readmission for any cause within 30 days of the discharge date for the index admission. A specified set of planned readmissions do not count as readmissions.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
</t>
  </si>
  <si>
    <t xml:space="preserve">
This measure calculates the percentage of thorax CT studies that are performed with and without contrast out of all thorax CT studies performed (those with contrast, those without contrast, and those with both). The measure is calculated based on a one-year window of Medicare claims data. The measure has been publicly reported, annually, by the measure steward, the Centers for Medicare &amp; Medicaid Services (CMS), since 2010, as a component of its Hospital Outpatient Quality Reporting (HOQR) Program. 
HOQR is a quality data-reporting program, implemented by CMS for outpatient hospital services. Under this program, hospitals report data using standardized measures of care to receive the full annual update to their Outpatient Prospective Payment System (OPPS) payment rate, effective for payments beginning in calendar year 2009. The HOQR Program was initially modeled on the current quality data reporting program for inpatient services, the Hospital Inpatient Quality Reporting (HIQR) Program.
To meet HOQR Program requirements and receive the full Annual Payment Update (APU) under the OPPS, hospitals must meet administrative, data collection and submission, and data validation requirements. Participating hospitals agree that they will allow CMS to publicly report data for the quality measures (as stated in the current OPPS Final Rule). In the context of this measures reporting program, NQF #0513 is referred to as ´OP-11.´
Regarding interpreting this measure, a high OP-11 value indicates higher facility-level use of concurrent contrast and non-contrast thorax CT studies. As indicated in the Scientific Acceptability section of the endorsement form, we could find no clinical guidelines or peer-reviewed literature that supports CT thorax ´combined studies´ (i.e., CT thorax studies with and without contrast).
</t>
  </si>
  <si>
    <t xml:space="preserve">
Surgical patients with prophylactic antibiotics initiated within one hour prior to surgical incision. Patients who received vancomycin or a fluoroquinolone for prophylactic antibiotics should have the antibiotics initiated within two hours prior to surgical incision. Due to the longer infusion time required for vancomycin or a fluoroquinolone, it is acceptable to start these antibiotics within two hours prior to incision time.
</t>
  </si>
  <si>
    <t xml:space="preserve">
31- questions that supplement the CAHPS Child Survey v 3.0 Medicaid and Commercial Core Surveys, that enables health plans to identify children who have chronic conditions and assess their experience with the health care system. Level of analysis: health plan – HMO, PPO, Medicare, Medicaid, commercial
</t>
  </si>
  <si>
    <t xml:space="preserve">
The proportion of patients discharged from a hospital-based inpatient psychiatric setting on two or more antipsychotic medications with appropriate justification. This measure is a part of a set of seven nationally implemented measures that address hospital-based inpatient psychiatric services that are used in The Joint Commission’s accreditation process. Note that this is a paired measure with HBIPS-4 (Patients discharged on multiple antipsychotic medications).
</t>
  </si>
  <si>
    <t xml:space="preserve">
The percentage of members 18 - 75 years of age with diabetes (type 1 and type 2) whose most recent HbA1c level is &lt;8.0% during the measurement year.
</t>
  </si>
  <si>
    <t xml:space="preserve">
The percentage of patients 40 years of age and older with a new diagnosis of COPD or newly active COPD, who received appropriate spirometry testing to confirm the diagnosis.
</t>
  </si>
  <si>
    <t xml:space="preserve">
Percent of acute myocardial infarction (AMI) patients who are prescribed a statin at hospital discharge.
</t>
  </si>
  <si>
    <t xml:space="preserve">
The total number of hours that all patients admitted to a hospital-based inpatient psychiatric setting were maintained in physical restraint. This measure is a part of a set of seven nationally implemented measures that address hospital-based inpatient psychiatric services that are used in The Joint Commission’s accreditation process.
</t>
  </si>
  <si>
    <t xml:space="preserve">
Percentage of adults 50-75 years of age who had appropriate screening for colorectal cancer.
</t>
  </si>
  <si>
    <t xml:space="preserve">
Emergency Department Acute Ischemic Stroke or Hemorrhagic Stroke patients who arrive at the ED within 2 hours of the onset of symptoms who have a head CT or MRI scan performed during the stay and having a time from ED arrival to interpretation of the Head CT or MRI scan within 45 minutes of arrival.
</t>
  </si>
  <si>
    <t xml:space="preserve">
Median time from emergency department arrival to time of initial oral or parenteral pain medication administration for emergency department patients with a principal diagnosis of long bone fracture (LBF).
</t>
  </si>
  <si>
    <t xml:space="preserve">
This measure calculates the percentage of low-risk, non-cardiac surgeries performed at a hospital outpatient facility with a Stress Echocardiography, SPECT MPI or Stress MRI study performed in the 30 days prior to the surgery at a hospital outpatient facility(e.g., endoscopic, superficial, cataract surgery, and breast biopsy procedures). Results are to be segmented and reported by hospital outpatient facility where the imaging procedure was performed.
</t>
  </si>
  <si>
    <t xml:space="preserve">
The MSPB Measure assesses the cost of services performed by hospitals and other healthcare providers during an MSPB hospitalization episode, which comprises the period immediately prior to, during, and following a patient’s hospital stay. Beneficiary populations eligible for the MSPB calculation include Medicare beneficiaries enrolled in Medicare Parts A and B who were discharged from short-term acute hospitals during the period of performance.
</t>
  </si>
  <si>
    <t xml:space="preserve">
Admission rate for asthma in children ages 2-17, per 100,000 population (area level rate) 
</t>
  </si>
  <si>
    <t xml:space="preserve">
This measure estimates the hospital-level, risk-standardized rate of unplanned, all-cause readmission after admission for any eligible condition within 30 days of hospital discharge (RSRR) for patients aged 18 and older. The measure reports a single summary RSRR, derived from the volume-weighted results of five different models, one for each of the following specialty cohorts (groups of discharge condition categories or procedure categories): surgery/gynecology, general medicine, cardiorespiratory, cardiovascular, and neurology, each of which will be described in greater detail below. The measure also indicates the hospital standardized risk ratios (SRR) for each of these five specialty cohorts. We developed the measure for patients 65 years and older using Medicare fee-for-service (FFS) claims and subsequently tested and specified the measure for patients aged 18 years and older using all-payer data. We used the California Patient Discharge Data (CPDD), a large database of patient hospital admissions, for our all-payer data.
</t>
  </si>
  <si>
    <t xml:space="preserve">
Percentage of patients with asthma who have greater than or equal to one visit to the emergency room for asthma during the measurement period.
</t>
  </si>
  <si>
    <t xml:space="preserve">
Percentage of live births that weighed less than 2,500 grams in the state during the reporting period
</t>
  </si>
  <si>
    <t xml:space="preserve">
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
</t>
  </si>
  <si>
    <t>Hospital Admissions for Pediatric Asthma, 
per 100,000 children</t>
  </si>
  <si>
    <t>Measurement Principles for Medicare 
Fee-for-Service Payments</t>
  </si>
  <si>
    <t>CAHPS®Nursing Home Survey: 
Family Member Instrument</t>
  </si>
  <si>
    <t xml:space="preserve">
Percentage of patients 2-21 years of age who had at least one dental visit during the measurement year. This measure applies only if dental care is a covered benefit in the organization’s Medicaid contract.
</t>
  </si>
  <si>
    <t xml:space="preserve">
The number of discharges for long-term diabetes complications per 100,000 population Age 18 Years and Older in a Metro Area or county in a one year time period
</t>
  </si>
  <si>
    <t xml:space="preserve">
The number of discharges for diabetes short-term complications per 100,000 age 18 years and older population in a Metro Area or county in a one year period.
</t>
  </si>
  <si>
    <t xml:space="preserve">
Percentage of adolescents that turned 13 years old during the measurement year and had specific vaccines by their 13th birthday
</t>
  </si>
  <si>
    <t xml:space="preserve">
The percentage of children screened for risk of developmental, behavioral and social delays using a standardized screening tool in the first three years of life. This is a measure of screening in the first three years of life that includes three, age-specific indicators assessing whether children are screened by 12 months of age, by 24 months of age and by 36 months of age.
</t>
  </si>
  <si>
    <t xml:space="preserve">
The number of discharges for uncontrolled diabetes per 100,000 age 18 years and older population in a Metro Area or county in a one year period. Measures 67-70 are used as part of the CMS Physician Feedback/Quality Resource Use Report “Diabetes ACSC Composite Measure”.
</t>
  </si>
  <si>
    <t xml:space="preserve">
This measure estimates a hospital-level risk-standardized complication rate (RSCR) associated with elective primary THA and TKA in patients 65 years and older. The measure uses Medicare claims data to identify complications occurring from the date of index admission to 90 days post date of the index admission.
</t>
  </si>
  <si>
    <t xml:space="preserve">
IMM-1a: Pneumococcal Immunization (PPV23) – 
Overall Rate
</t>
  </si>
  <si>
    <t xml:space="preserve">
Inpatients age 6 months and older discharged during October, November, December, January, February or March who are screened for influenza vaccine status and vaccinated prior to discharge if indicated.
</t>
  </si>
  <si>
    <t xml:space="preserve">
Standardized infection ratio (SIR) of hospital-onset unique blood source MRSA Laboratory-identified events (LabID events) among all inpatients in the facility
</t>
  </si>
  <si>
    <t xml:space="preserve">
Standardized infection ratio (SIR) of hospital-onset CDI Laboratory-identified events (LabID events) among all inpatients in the facility, excluding well-baby nurseries and neonatal intensive care units (NICUs)
</t>
  </si>
  <si>
    <t xml:space="preserve">
The number of discharges for lower-extremity amputation among patients with diabetes per 100,000 age 18 years and older population in a Metro Area or county in a one year period. Measures 67-70 are used as part of the CMS Physician Feedback/Quality Resource Use Report “Diabetes ACSC Composite Measure”.
</t>
  </si>
  <si>
    <t xml:space="preserve">
Human Papillomavirus (HPV) Vaccine for 
Female Adolescents
</t>
  </si>
  <si>
    <t>HAI-5: Methicillin-resistant Staphylococcus Aureus
 (or MRSA) blood infections</t>
  </si>
  <si>
    <t xml:space="preserve">
Percentage of persons 13 years and older diagnosed with Stage 3 HIV infection (AIDS) within 3 months of a diagnosis of HIV infection.
</t>
  </si>
  <si>
    <t xml:space="preserve">
Percentage of patients, regardless of age, with a diagnosis of HIV with a HIV viral load less than 200 copies/mL at last HIV viral load test during the measurement year
A medical visit is any visit in an outpatient/ambulatory care setting with a nurse practitioner, physician, and/or a physician assistant who provides comprehensive HIV care.
</t>
  </si>
  <si>
    <t xml:space="preserve">
This measure is used to assess the number of admissions for COPD per 100,000 population
</t>
  </si>
  <si>
    <t xml:space="preserve">
Percentage of heart failure patients discharged home with written instructions or educational material given to patient or caregiver at discharge or during the hospital stay addressing all of the following: activity level, diet, discharge medications, follow-up appointment, weight monitoring, and what to do if symptoms worsen.
</t>
  </si>
  <si>
    <t xml:space="preserve">
Percentage of pneumonia patients 18 years of age and older who have had blood cultures performed in the emergency department prior to initial antibiotic received in hospital
</t>
  </si>
  <si>
    <t xml:space="preserve">
Percentage of surgical patients aged 18 years and older undergoing procedures with the indications for prophylactic parenteral antibiotics, who have an order for prophylactic antibiotic to be given within one hour (if fluoroquinolone or vancomycin, two hours), prior to the surgical incision (or start of procedure when no incision is required)
</t>
  </si>
  <si>
    <t xml:space="preserve">
Percentage of abdominopelvic surgery cases with reclosure of postoperative disruption of abdominal wall.
</t>
  </si>
  <si>
    <t xml:space="preserve">
This measure assesses the number of patients diagnosed with confirmed venous thromboembolism (VTE) who received intravenous (IV) unfractionated heparin (UFH) therapy dosages AND had their platelet counts monitored using defined parameters such as a nomogram or protocol. This measure is part of a set of six nationally implemented prevention and treatment measures that address VTE that are used in The Joint Commission’s accreditation process.
</t>
  </si>
  <si>
    <t xml:space="preserve">
This measure assesses the number of patients diagnosed with confirmed VTE that are discharged on warfarin to home, home with home health or home hospice with written discharge instructions that address all four criteria: compliance issues, dietary advice, follow-up monitoring, and information about the potential for adverse drug reactions/interactions. This measure is part of a set of six nationally implemented prevention and treatment measures that address VTE that are used in The Joint Commission’s accreditation process.
</t>
  </si>
  <si>
    <t xml:space="preserve">
This measure assesses the number of patients with confirmed venous thromboembolism (VTE) during hospitalization (not present at admission) who did not receive VTE prophylaxis between hospital admission and the day before the VTE diagnostic testing order date. This measure is part of a set of six nationally implemented prevention and treatment measures that address VTE that are used in The Joint Commission’s accreditation process.
</t>
  </si>
  <si>
    <t xml:space="preserve">
This measure captures the proportion of ischemic or hemorrhagic stroke patients with documentation that they or their caregivers were given stroke education materials. This measure is a part of a set of eight nationally implemented measures that address stroke care that are used in The Joint Commission’s hospital accreditation and Disease-Specific Care certification programs.
</t>
  </si>
  <si>
    <t xml:space="preserve">
Surgery patients for whom either active warming was used intraoperatively for the purpose of maintaining normothermia or who had at least one body temperature equal to or greater than 96.8° F/36° C recorded within the 30 minutes immediately prior to or the 15 minutes immediately after Anesthesia End Time.
</t>
  </si>
  <si>
    <t xml:space="preserve">
Documentation of the extent to which a provider uses a certified/qualified electronic health record (EHR) system to track pending laboratory tests, diagnostic studies (including common preventive screenings) or patient referrals. The Electronic Health Record includes provider reminders when clinical results are not received within a predefined timeframe.
</t>
  </si>
  <si>
    <t xml:space="preserve">
PQI composite of chronic conditions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or angina without a cardiac procedure.
</t>
  </si>
  <si>
    <t>Prevention Quality Indicators #92: 
Chronic Conditions Composite</t>
  </si>
  <si>
    <t>Heart Transplant: the number of infections
 per 100 procedures</t>
  </si>
  <si>
    <t>Cardiac Surgery Infection Rate: 
the number of infections per 100 procedures.</t>
  </si>
  <si>
    <t>CABG without Donor Site: the number of 
infections per 100 procedures.</t>
  </si>
  <si>
    <t>Vaginal Hysterectomy: the number of 
infections per 100 procedures.</t>
  </si>
  <si>
    <t>CABG with Donor Site: the number of 
infections per 100 procedures.</t>
  </si>
  <si>
    <t xml:space="preserve">
Behavioral Risk Factor Surveillance System (BRFSS)
</t>
  </si>
  <si>
    <t xml:space="preserve">
CDC OSH State Tobacco Activities Tracking and Evaluation (STATE) System – 2013
http://apps.nccd.cdc.gov/statesystem/DetailedReport/DetailedReports.aspx
</t>
  </si>
  <si>
    <t xml:space="preserve">
Percentage of patients aged 18 years and older seen during the measurement period who were screened for high blood pressure (BP) AND a recommended follow-up plan is documented based on the current blood pressure reading as indicated
</t>
  </si>
  <si>
    <t xml:space="preserve">
Long-Stay Nursing Home Residents with a Hospital Admission
</t>
  </si>
  <si>
    <r>
      <t xml:space="preserve">
Medicare Admissions for Ambulatory Care–Sensitive Conditions, Age 75 and older, per 1,000 Bene</t>
    </r>
    <r>
      <rPr>
        <b/>
        <sz val="14"/>
        <color rgb="FF595959"/>
        <rFont val="Arial"/>
        <family val="2"/>
      </rPr>
      <t>ﬁ</t>
    </r>
    <r>
      <rPr>
        <b/>
        <sz val="14"/>
        <color rgb="FF595959"/>
        <rFont val="Arimo"/>
      </rPr>
      <t xml:space="preserve">ciaries
</t>
    </r>
  </si>
  <si>
    <r>
      <t xml:space="preserve">
Medicare 30-day Hospital Readmissions, 
per 1,000 Bene</t>
    </r>
    <r>
      <rPr>
        <b/>
        <sz val="14"/>
        <color rgb="FF595959"/>
        <rFont val="Arial"/>
        <family val="2"/>
      </rPr>
      <t>ﬁ</t>
    </r>
    <r>
      <rPr>
        <b/>
        <sz val="14"/>
        <color rgb="FF595959"/>
        <rFont val="Arimo"/>
      </rPr>
      <t xml:space="preserve">ciaries
</t>
    </r>
  </si>
  <si>
    <t xml:space="preserve">
Home Health Patients also Enrolled in Medicare 
with a Hospital Admission
</t>
  </si>
  <si>
    <r>
      <t xml:space="preserve">
Medicare Admissions for Ambulatory Care–Sensitive Conditions, Ages 65–74, per 1,000 Bene</t>
    </r>
    <r>
      <rPr>
        <b/>
        <sz val="14"/>
        <color rgb="FF595959"/>
        <rFont val="Arial"/>
        <family val="2"/>
      </rPr>
      <t>ﬁ</t>
    </r>
    <r>
      <rPr>
        <b/>
        <sz val="14"/>
        <color rgb="FF595959"/>
        <rFont val="Arimo"/>
      </rPr>
      <t xml:space="preserve">ciaries
</t>
    </r>
  </si>
  <si>
    <t xml:space="preserve">
OP-10: Abdomen CT Use of Contrast Material
</t>
  </si>
  <si>
    <t xml:space="preserve">
OP-14: Simultaneous use of brain computed tomography (CT) and sinus CT
</t>
  </si>
  <si>
    <t xml:space="preserve">
OP-20: Door to Diagnostic Evaluation by a Qualified Medical Professional (Time in ED Before Seeing Caregiver)
</t>
  </si>
  <si>
    <t xml:space="preserve">
OP-22: Left ED Without Being Seen
</t>
  </si>
  <si>
    <t xml:space="preserve">
Percentage of children ages 3 to 6 that had one or more well-child visits with a PCP during the measurement year
</t>
  </si>
  <si>
    <t xml:space="preserve">
Admissions for a principal diagnosis of asthma per 100,000 population, ages 18 to 39 years. Excludes admissions with an indication of cystic fibrosis or anomalies of the respiratory system, obstetric admissions, and transfers from other institutions.
</t>
  </si>
  <si>
    <t xml:space="preserve">
This measure determines the providers in a Coordinated Care Organization’s (CCO) service area that qualified for incentive payments under the Medicaid, Medicare, or Medicare Advantage EHR Incentive Program for adoption or meaningful use of certified EHR technology, compared to an estimate of the providers in the CCO’s network who were eligible to receive these payments. 
For more information see: http://www.oregon.gov/oha/CCOData/Electronic%20Health%20Record%20(EHR)%20Adoption%20-%202014.pdf
</t>
  </si>
  <si>
    <t xml:space="preserve">
IP Admissions, ALOS, Days 
</t>
  </si>
  <si>
    <t xml:space="preserve">
IP PMPM Cost
</t>
  </si>
  <si>
    <t xml:space="preserve">
CAHPS PCMH Survey 2012
</t>
  </si>
  <si>
    <r>
      <t xml:space="preserve">
</t>
    </r>
    <r>
      <rPr>
        <b/>
        <sz val="14"/>
        <color rgb="FF595959"/>
        <rFont val="Arimo"/>
      </rPr>
      <t>Numerator:</t>
    </r>
    <r>
      <rPr>
        <sz val="14"/>
        <color rgb="FF595959"/>
        <rFont val="Arimo"/>
      </rPr>
      <t xml:space="preserve"> All beneficiaries attributed to the Group Practice Reporting Option (GPRO) group with a given CCW indicator, sum the number of ED visits identified in the Outpatient SAF as specified by ResDac11. http://www.resdac.org/resconnect/articles/144
</t>
    </r>
    <r>
      <rPr>
        <b/>
        <sz val="14"/>
        <color rgb="FF595959"/>
        <rFont val="Arimo"/>
      </rPr>
      <t>Denominator:</t>
    </r>
    <r>
      <rPr>
        <sz val="14"/>
        <color rgb="FF595959"/>
        <rFont val="Arimo"/>
      </rPr>
      <t xml:space="preserve"> Count number of beneficiaries attributed to the GPRO group with a given CCW flag.
</t>
    </r>
    <r>
      <rPr>
        <i/>
        <sz val="14"/>
        <color rgb="FF595959"/>
        <rFont val="Arimo"/>
      </rPr>
      <t>Note: Please also consider ED observation unit visit rates</t>
    </r>
    <r>
      <rPr>
        <sz val="14"/>
        <color rgb="FF595959"/>
        <rFont val="Arimo"/>
      </rPr>
      <t xml:space="preserve">
</t>
    </r>
  </si>
  <si>
    <t xml:space="preserve">
Weight Assessment and Counseling for Nutrition 
and Physical Activity for Children/ Adolescents:
 Body Mass Index Assessment for Children/ Adolescents
</t>
  </si>
  <si>
    <t xml:space="preserve">
Identified children/adolescents 0 – 17 years of age as of the first date of DHS/OHA notification and remained in custody for at least 60 days. Custody date must be from January 1 through October 31 of the measurement year. All eligible members having received a physical health assessment and a mental health assessment within 60 days of the DHS/OHA notification date, or within 30 days prior to the DHS/OHA notification date, identified by one of the following procedure codes. 
For more information see: http://www.oregon.gov/oha/CCOData/Mental%20and%20Physical%20Health%20Assessments%20for%20Children%20in%20DHS%20Custody%20-%202014.pdf
</t>
  </si>
  <si>
    <t xml:space="preserve">
Information collected in Transformation Plans submitted in January 2013 by the Coordinated Care Organizations (CCO) or by direct interviews between CCOs and OHA Quality Improvement staff
</t>
  </si>
  <si>
    <t xml:space="preserve">
Decision Support, Surveillance and Utilization Review System (DSSURS), which is the data warehouse for Medicaid claims, encounters, eligibility, and enrollment data from the Medicaid Management Information System (MMIS)
</t>
  </si>
  <si>
    <t xml:space="preserve">
Ambulatory care sensitive conditions: age-standardized acute care hospitalization rate for conditions where appropriate ambulatory care prevents or reduces the need for admission to the hospital, per 100,000 population under age 75 years.
</t>
  </si>
  <si>
    <t xml:space="preserve">
Congestive Heart Failure Admission Rate (PQI -08)
</t>
  </si>
  <si>
    <t xml:space="preserve">
Bacterial Pneumonia Admission Rate (PQI -11)
</t>
  </si>
  <si>
    <t xml:space="preserve">
Urinary Tract Infection Admission Rate (PQI -12)
</t>
  </si>
  <si>
    <t xml:space="preserve">
ACS-REGISTRY: Participation in a multispecialty 
surgical registry
</t>
  </si>
  <si>
    <t xml:space="preserve">
Short-Stay Nursing Home Residents with a 30-day Readmission to the Hospital
</t>
  </si>
  <si>
    <t xml:space="preserve">
Adverse event rate/acute inpatient hospitalization - managing hospital
</t>
  </si>
  <si>
    <t xml:space="preserve">
Hospital OP PMPM Cost 
</t>
  </si>
  <si>
    <t xml:space="preserve">
Youth Risk Behavioral Surveillance System (YRBS)
</t>
  </si>
  <si>
    <t xml:space="preserve">
www.ers.usda.gov/data-products/food-access-research-atlas 
http://assessment.communitycommons.org/DataReport/SelectArea.aspx?reporttype=FOOD 
</t>
  </si>
  <si>
    <t xml:space="preserve">
Rate of ED visits per 1,000 member months among children up to age 19
</t>
  </si>
  <si>
    <t xml:space="preserve">
Percentage of adolescents ages 12 to 21 that had at least one comprehensive well-care visit with a PCP or an OB/GYN practitioner during the measurement year
</t>
  </si>
  <si>
    <t xml:space="preserve">
Percentage of Medicaid enrollees ages 19 to 64 with schizophrenia that were dispensed and remained on an antipsychotic medication for at least 80 percent of their treatment period
</t>
  </si>
  <si>
    <t xml:space="preserve">Adherence to Antipsychotics for Individuals 
with Schizophrenia </t>
  </si>
  <si>
    <t xml:space="preserve">
The percentage of children two years of age who had one or more capillary or venous lead blood tests for lead poisoning by their second birthday.
</t>
  </si>
  <si>
    <t>Cholesterol Management for Patients with Cardiovascular Conditions (LDL-C Screening &amp; LDL-C Control 
(&lt; 100 mg/dL))</t>
  </si>
  <si>
    <t xml:space="preserve">
The percentage of members 18 to 74 years of age who had an outpatient visit and whose body mass index (BMI) was documented during the measurement year or the year prior to the measurement year.
</t>
  </si>
  <si>
    <t xml:space="preserve">
Adult Version
</t>
  </si>
  <si>
    <t xml:space="preserve">
Child Version Including Medicaid and Children with Chronic Conditions Supplemental Items
</t>
  </si>
  <si>
    <t xml:space="preserve">
Percentage of children that turned 15 months old during the measurement year and had zero, one, two, three, four, five, or six or more well-child visits with a PCP during their first 15 months of life
</t>
  </si>
  <si>
    <t xml:space="preserve">
SM-PART-STROKE: Participation in a systematic database for stroke care
</t>
  </si>
  <si>
    <r>
      <t xml:space="preserve">
Potentially Avoidable ED visits among Medicare Bene</t>
    </r>
    <r>
      <rPr>
        <b/>
        <sz val="14"/>
        <color rgb="FF595959"/>
        <rFont val="Arial"/>
        <family val="2"/>
      </rPr>
      <t>ﬁ</t>
    </r>
    <r>
      <rPr>
        <b/>
        <sz val="14"/>
        <color rgb="FF595959"/>
        <rFont val="Arimo"/>
      </rPr>
      <t>ciaries, per 1,000 Bene</t>
    </r>
    <r>
      <rPr>
        <b/>
        <sz val="14"/>
        <color rgb="FF595959"/>
        <rFont val="Arial"/>
        <family val="2"/>
      </rPr>
      <t>ﬁ</t>
    </r>
    <r>
      <rPr>
        <b/>
        <sz val="14"/>
        <color rgb="FF595959"/>
        <rFont val="Arimo"/>
      </rPr>
      <t xml:space="preserve">ciaries
</t>
    </r>
  </si>
  <si>
    <t xml:space="preserve">
SM-PART-GEN-SURG: Participation in general 
surgery registry
</t>
  </si>
  <si>
    <t xml:space="preserve">
uses same data reported through NHSN as NQF #753 and similar methodology for SIR calculations
http://www.cdc.gov/nhsn/PDFs/PSCManual/9pscSSIcurrent.pdf
</t>
  </si>
  <si>
    <r>
      <t xml:space="preserve">
Percentage of patient responses to multiple testing tools. Tools include the In-Center Hemomdialysis 
Composite Score: The proportion of respondents answering each of response options for each of the items summed across the items within a composite to yield the composite measure score. ( Nephrologists’ Communication and Caring, Quality of Dialysis Center Care and Operations, Providing Information to Patients)
</t>
    </r>
    <r>
      <rPr>
        <b/>
        <sz val="14"/>
        <color rgb="FF595959"/>
        <rFont val="Arimo"/>
      </rPr>
      <t>Overall Rating:</t>
    </r>
    <r>
      <rPr>
        <sz val="14"/>
        <color rgb="FF595959"/>
        <rFont val="Arimo"/>
      </rPr>
      <t xml:space="preserve"> a summation of responses to the rating items grouped into 3 levels
</t>
    </r>
  </si>
  <si>
    <t xml:space="preserve">
The total number of hours that all patients admitted to a hospital-based inpatient psychiatric setting were held in seclusion. This measure is a part of a set of seven nationally implemented measures that address hospital-based inpatient psychiatric services that are used in The Joint Commission’s accreditation process.
</t>
  </si>
  <si>
    <t xml:space="preserve">
Percentage of patients aged 18 years and older with a documented BMI during the current encounter or during the previous six months AND when the BMI is outside of normal parameters, a follow-up plan is documented during the encounter or during the previous six months of the encounter.
Normal Parameters: Age 65 years and older BMI &gt; or = 23 and &lt; 30 Age 18 – 64 years BMI &gt; or = 18.5 and &lt; 25
</t>
  </si>
  <si>
    <t xml:space="preserve">
Surgical patients whose prophylactic antibiotics were discontinued within 24 hours after Anesthesia End Time (48 hours for CABG or Other Cardiac Surgery). The Society of Thoracic Surgeons Practice Guideline for Antibiotic Prophylaxis in Cardiac Surgery (2006) indicates that there is no reason to extend antibiotics beyond 48 hours for cardiac surgery and very explicitly states that antibiotics should not be extended beyond 48 hours even with tubes and drains in place for cardiac surgery.
</t>
  </si>
  <si>
    <t xml:space="preserve">
The percentage of members 20 to 44 years, 45 to 64 years, and 65 years and older who had an ambulatory or preventive care visit. The organization reports three separate percentages for each age stratification and product line (commercial, Medicaid and Medicare) and a total rate:
• Medicaid and Medicare members who had an ambulatory or preventive care visit during the measurement year 
• Commercial members who had an ambulatory or preventive care visit during the measurement year or the two years prior to the measurement year
 </t>
  </si>
  <si>
    <t xml:space="preserve">
This measure summarizes utilization of ambulatory services in the following categories:
• Outpatient visits 
• Emergency department (ED) visits
</t>
  </si>
  <si>
    <t xml:space="preserve">
The percentage of members 18 to 75 years of age who were discharged alive for acute myocardial infarction (AMI), coronary artery bypass graft (CABG), or percutaneous coronary interventions (PCI) in the year prior to the measurement year, or who had a diagnosis of ischemic vascular disease (IVD) during the measurement year and the year prior to the measurement year, who had each of the following during the measurement year:
• Low-density lipoprotein cholesterol (LDL-C) screening performed 
• LDL-C control (less than 100 mg/dL) 
</t>
  </si>
  <si>
    <t xml:space="preserve">
Percentage of children and adolescents ages 12 months to 19 years that had a visit with a PCP, including four separate percentages: 
• Children ages 12 to 24 months and 25 months to 6 years who had a visit with a PCP during the measurement year
• Children ages 7 to 11 years and adolescents ages 12 to 19 years who had a visit with a PCP during the measurement year or the year prior to the measurement year
</t>
  </si>
  <si>
    <t xml:space="preserve">
Discharges, for patients 18 years and older that meet the inclusion and exclusion rules for the numerator in any of the following PQIs:
• PQI #1 Diabetes with short-term complications admission rate
• PQI #3 Diabetes with long-term complications admission rate
• PQI# 5 Chronic obstructive pulmonary disease (COPD) or asthma in older adults admission rate
• PQI # 7 Hypertension admission rate
• PQI #8 Heart failure admission rate
• PQI #13 Angina without a cardiac procedure admission rate
• PQI #14 Uncontrolled diabetes admission rate
• PQI #15 Asthma in younger adults admission rate
• PQI #16 Lower- extremity amputation among patients with diabetes 
</t>
  </si>
  <si>
    <r>
      <rPr>
        <b/>
        <sz val="14"/>
        <color rgb="FF595959"/>
        <rFont val="Arimo"/>
      </rPr>
      <t xml:space="preserve">
Provider Access Questions from the Physician</t>
    </r>
    <r>
      <rPr>
        <sz val="14"/>
        <color rgb="FF595959"/>
        <rFont val="Arimo"/>
      </rPr>
      <t xml:space="preserve">
</t>
    </r>
    <r>
      <rPr>
        <b/>
        <sz val="14"/>
        <color rgb="FF595959"/>
        <rFont val="Arimo"/>
      </rPr>
      <t xml:space="preserve">
</t>
    </r>
    <r>
      <rPr>
        <sz val="14"/>
        <color rgb="FF595959"/>
        <rFont val="Arimo"/>
      </rPr>
      <t xml:space="preserve">Workforce Survey:
• To what extent is your primary practice accepting new Medicaid/OHP patients?
• Do you currently have Medicaid/OHP patients under your care?
• What is the current payer mix at your primary practice?
</t>
    </r>
  </si>
  <si>
    <t xml:space="preserve">
Maternal and Child
Health Bureau,
Health Resources
&amp; Services
Administration
</t>
  </si>
  <si>
    <t xml:space="preserve">
CMS (www.cms.gov/ MedicaidEarlyPeriodic Scrn/03_StateAgency Responsibilities.asp)
</t>
  </si>
  <si>
    <t xml:space="preserve">
Patients who received the following behavioral health screening risk assessments at the first prenatal visit
• Depression screening: Patients who were screened for depression at the first visit. Questions may be asked either directly by a health care provider or in the form of self-completed paper- or computer administered questionnaires and results should be documented in the medical record. Depression screening may include a self-reported validated depression screening tool (e.g., Patient Health Questionnaire-2 [PHQ-2], Beck Depression Inventory, Beck Depression Inventory for Primary Care, Edinburgh Postnatal Depression Scale [EPDS]). 
• Alcohol use screening: Patients who were screened for any alcohol use at the first visit 
• Tobacco use screening: Patients who were screened for tobacco use at the first visit 
• Drug use (illicit and prescription, over the counter) screening: Patients who were screened for any drug use at the first visit 
• Intimate partner violence screening: Patients who were screened for intimate partner violence/abuse at the first visit. Questions may be asked either directly by a health care provider or in the form of self-completed paper- or computer administered questionnaires and results should be documented in the medical record. Intimate partner violence screening may include a self-reported validated depression screening tool (e.g., Hurt, Insult, Threaten, and Scream [HITS], Woman Abuse Screening Tool [WAST], Partner Violence Screen [PVS], Abuse Assessment Screen [AAS]). 
To satisfactorily meet the numerator – ALL screening components must be performed
</t>
  </si>
  <si>
    <r>
      <t xml:space="preserve">
The percentage of deliveries of live births between November 6 of the year prior to the measurement year and November 5 of the measurement year. For these women, the measure assesses the following facets of prenatal and postpartum care. 
• </t>
    </r>
    <r>
      <rPr>
        <b/>
        <sz val="14"/>
        <color rgb="FF595959"/>
        <rFont val="Arimo"/>
      </rPr>
      <t xml:space="preserve">Rate 1: </t>
    </r>
    <r>
      <rPr>
        <sz val="14"/>
        <color rgb="FF595959"/>
        <rFont val="Arimo"/>
      </rPr>
      <t>Timeliness of Prenatal Care. The percentage of deliveries that received a prenatal care visit as a patient of the organization in the first trimester or within 42 days of enrollment in the organization.
•</t>
    </r>
    <r>
      <rPr>
        <b/>
        <sz val="14"/>
        <color rgb="FF595959"/>
        <rFont val="Arimo"/>
      </rPr>
      <t xml:space="preserve"> Rate 2:</t>
    </r>
    <r>
      <rPr>
        <sz val="14"/>
        <color rgb="FF595959"/>
        <rFont val="Arimo"/>
      </rPr>
      <t xml:space="preserve"> Postpartum Care. The percentage of deliveries that had a postpartum visit on or between 21 and 56 days after delivery
</t>
    </r>
  </si>
  <si>
    <t xml:space="preserve">
A. Price standardize for DSH, IME, and area wages. Method of pricing should be transparent and standardized when possible to reflect underlying utilization changes and not artifacts of the Medicare payment system. 
B. No routine truncation of extreme values except those related to obvious data errors. If truncation is necessary, model diagnostics and sensitivity analyses are recommended. 
C. Recommend risk adjustment.
D. Partial year observations or incomplete calendar year FFS claims should be annualized by prorating and then down weighting. For deaths, consideration should be given to annualizing partial year costs in a way that accounts for the exponential increase in monthly costs as death approaches9
</t>
  </si>
  <si>
    <t xml:space="preserve">
Standardized Infection Ratio (SIR) of healthcare-associated, central line-associated bloodstream infections (CLABSI) will be calculated among patients in the following patient care locations:
• Intensive Care Units (ICUs) 
• Specialty Care Areas (SCAs) - adult and pediatric: long term acute care, bone marrow transplant, acute dialysis, hematology/oncology, and solid organ transplant locations
• other inpatient locations.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
</t>
  </si>
  <si>
    <t xml:space="preserve">
Standardized Infection Ratio (SIR) of healthcare-associated, catheter-associated urinary tract infections (CAUTI) will be calculated among patients in the following patient care locations:
• Intensive Care Units (ICUs) (excluding patients in neonatal ICUs [NICUs: Level II/III and Level III nurseries])
• Specialty Care Areas (SCAs) - adult and pediatric: long term acute care, bone marrow transplant, acute dialysis, hematology/oncology, and solid organ transplant locations
• other inpatient locations (excluding Level I and Level II nurseries).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
</t>
  </si>
  <si>
    <t xml:space="preserve">
The percentage of adolescent and adult patients with a new episode of alcohol or other drug (AOD) dependence who 
received the following: 
• Initiation of AOD Treatment. The percentage of patients who initiate treatment through an inpatient AOD admission, outpatient visit, intensive outpatient encounter or partial hospitalization within 14 days of the diagnosis.
• Engagement of AOD Treatment. The percentage of patients who initiated treatment and who had two or more additional services with a diagnosis of AOD within 30 days of the initiation visit
</t>
  </si>
  <si>
    <t xml:space="preserve">
This is a clinical process measure that assesses falls prevention in older adults. The measure has three rates:
A. Screening for Future Fall Risk: Percentage of patients aged 65 years of age and older who were screened for future fall risk 
at least once within 12 months
B. Falls: Risk Assessment: Percentage of patients aged 65 years of age and older with a history of falls who had a risk assessment 
for falls completed within 12 months
C. Plan of Care for Falls: Percentage of patients aged 65 years of age and older with a history of falls who had a plan of care for 
falls documented within 12 months.
</t>
  </si>
  <si>
    <t xml:space="preserve">
Percentage of patients aged 5 through 64 years with a diagnosis of persistent asthma who were prescribed long-term control medication. Three rates are reported for this measure:
1. Patients prescribed inhaled corticosteroids (ICS) as their long term control medication 
2. Patients prescribed other alternative long term control medications (non-ICS)
3. Total patients prescribed long-term control medication
</t>
  </si>
  <si>
    <t xml:space="preserve">
Percentage of patients 18 years of age and older who were diagnosed with major depression and treated with antidepressant medication, and who remained on antidepressant medication treatment. Two rates are reported:
A. Percentage of patients who remained on an antidepressant medication for at least 84 days (12 weeks).
B. Percentage of patients who remained on an antidepressant medication for at least 180 days (6 months).
</t>
  </si>
  <si>
    <t xml:space="preserve">
Percentage of patients 66 years of age and older who were ordered high- risk medications. Two rates are reported:
A. % of patients who were ordered at least one high-risk medication.
B.  % of patients who were ordered at least two different high-risk medication.
</t>
  </si>
  <si>
    <r>
      <t xml:space="preserve">
Assesses different facets of providing medical assistance with smoking and tobacco use cessation:
</t>
    </r>
    <r>
      <rPr>
        <b/>
        <sz val="14"/>
        <color rgb="FF595959"/>
        <rFont val="Arimo"/>
      </rPr>
      <t>Advising Smokers and Tobacco Users to Qui -</t>
    </r>
    <r>
      <rPr>
        <sz val="14"/>
        <color rgb="FF595959"/>
        <rFont val="Arimo"/>
      </rPr>
      <t xml:space="preserve"> A rolling average represents the percentage of patients 18 years of age and older who are current smokers or tobacco users and who received cessation advice during the measurement year.
</t>
    </r>
    <r>
      <rPr>
        <b/>
        <sz val="14"/>
        <color rgb="FF595959"/>
        <rFont val="Arimo"/>
      </rPr>
      <t xml:space="preserve">Discussing Cessation Medications - </t>
    </r>
    <r>
      <rPr>
        <sz val="14"/>
        <color rgb="FF595959"/>
        <rFont val="Arimo"/>
      </rPr>
      <t xml:space="preserve">A rolling average represents the percentage of patients 18 years of age and older who are current smokers or tobacco users and who discussed or were recommended cessation medications during the measurement year.
</t>
    </r>
    <r>
      <rPr>
        <b/>
        <sz val="14"/>
        <color rgb="FF595959"/>
        <rFont val="Arimo"/>
      </rPr>
      <t xml:space="preserve">Discussing Cessation Strategies - </t>
    </r>
    <r>
      <rPr>
        <sz val="14"/>
        <color rgb="FF595959"/>
        <rFont val="Arimo"/>
      </rPr>
      <t xml:space="preserve">A rolling average represents the percentage of patients 18 years of age and older who are current smokers or tobacco users who discussed or were provided smoking cessation methods or strategies during the measurement year.
</t>
    </r>
  </si>
  <si>
    <t xml:space="preserve">
This supplemental set of items was developed jointly by NCQA and the AHRQ-sponsored CAHPS Consortium and is intended for use with the CAHPS 4.0 Health Plan survey. Some items are intended for Commercial health plan members only and are not included here. This measure provides information on the experiences of Medicaid health plan members with the organization. Results summarize member experiences through composites and question summary rates.
In addition to the 4 core composites from the CAHPS 4.0 Health Plan survey and two composites for commercial populations only, the HEDIS supplemental set includes one composite score and two item-specific summary rates. 
1. Shared Decision Making Composite
2. Health Promotion and Education item 
3. Coordination of Care item
</t>
  </si>
  <si>
    <t xml:space="preserve">
Total Medicare Part A and B Cost Calculation Recommendations9 (allowed amounts)
A. Price standardize for DSH, IME, and area wages. Method of pricing should be transparent and standardized when possible to reflect underlying utilization changes and not artifacts of the Medicare payment system.
B. No routine truncation of extreme values except those related to obvious data errors. If truncation is necessary, model diagnostics and sensitivity analyses are recommended 
C. Recommend risk adjustment
D. Partial year observations or incomplete calendar year FFS claims should be annualized by prorating and then down weighting. For deaths, consideration should be given to annualizing partial year costs in a way that accounts for the exponential increase in monthly costs as death approaches
</t>
  </si>
  <si>
    <t xml:space="preserve">
This measure calculates the percentage of MRI of the Lumbar Spine studies with a diagnosis of low back pain on the imaging claim and for which the patient did not have prior claims-based evidence of antecedent conservative therapy. Antecedent conservative therapy may include (see subsequent details for codes):
1. Claim(s) for physical therapy in the 60 days preceding the Lumbar Spine MRI
2. Claim(s) for chiropractic evaluation and manipulative treatment in the 60 days preceding the Lumbar Spine MRI
3. Claim(s) for evaluation and management in the period &gt;28 days and &lt;60 days preceding the Lumbar Spine MRI. 
This measure looks at the percentage of MRI of the lumbar spine for low back pain performed in the outpatient setting where conservative therapy was not utilized prior to the MRI. Lumbar MRI is a common study to evaluate patients with suspected disease of the lumbar spine. The most common, appropriate, indications for this study are low back pain accompanied by a measurable neurological deficit in the lower extremity(s) unresponsive to conservative management. The use of this procedure for low back pain (excluding operative, acute injury or tumor patients) is not typically indicated unless the patient has received a period of conservative therapy and serious symptoms persist.
In selecting ICD-10 codes for this measure in 2012, the goal is to convert this measure to a new code set, fully consistent with the intent of the original measure.
</t>
  </si>
  <si>
    <t xml:space="preserve">
This measure assesses the percentage of COPD exacerbations for members 40 years of age and older who had an acute inpatient discharge or ED encounter on or between January 1–November 30 of the measurement year and who were dispensed appropriate medications. Two rates are reported: 
1. Dispensed a systemic corticosteroid within 14 days of the event
2. Dispensed a bronchodilator within 30 days of the event
Note: The eligible population for this measure is based on acute inpatient discharges and ED visits, not on members. It is possible for the denominator to include multiple events for the same individual.
</t>
  </si>
  <si>
    <t xml:space="preserve">
CAHPS® Home Health Care Survey, also referred as the "CAHPS Home Health Care Survey" or "Home Health CAHPS" is a standardized survey instrument and data collection methodology for measuring home health patients´ perspectives on their home health care in Medicare-certified home health care agencies. AHRQ and CMS supported the development of the Home Health CAHPS to measure the experiences of those receiving home health care with these three goals in mind: 
1. to produce comparable data on patients´ perspectives on care that allow objective and meaningful comparisons between home health agencies on domains that are important to consumers, 
2. to create incentives for agencies to improve their quality of care through public reporting of survey results, and 
3. to enhance public accountability in health care by increasing the transparency of the quality of care provided in return for public investment. 
As home health agencies begin to collect these data and as they are publicly reported, consumers will have information to make more informed decisions about care and publicly reporting the data will drive quality improvement in these areas.
</t>
  </si>
  <si>
    <t xml:space="preserve">
The percentage of patients 18–75 years of age with diabetes (type 1 and type 2) who had each of the following:
• Hemoglobin A1c (HbA1c) testing (NQF#0057) 
• HbA1c poor control (&gt;9.0%) (NQF#0059)
• HbA1c control (&lt;8.0%) (NQF#0575)
• HbA1c control (&lt;7.0%) for a selected population* 
• Eye exam (retinal) performed (NQF#0055)
• LDL-C screening (NQF#0063)
• LDL-C control (&lt;100 mg/dL) (NQF#0064)
• Medical attention for nephropathy (NQF#0062)
• BP control (&lt;140/90 mm Hg) (NQF#0061)
• Smoking status and cessation advice or treatment
</t>
  </si>
  <si>
    <r>
      <t xml:space="preserve">
For patients 18 years of age and older, the number of acute inpatient stays during the measurement year that were followed by an acute readmission for any diagnosis within 30 days and the predicted probability of an acute readmission. </t>
    </r>
    <r>
      <rPr>
        <sz val="14"/>
        <color rgb="FF595959"/>
        <rFont val="Arimo"/>
      </rPr>
      <t xml:space="preserve">Data are reported in the following categories:
1. Count of Index Hospital Stays* (denominator)
2. Count of 30-Day Readmissions (numerator)
3. Average Adjusted Probability of Readmission 
</t>
    </r>
  </si>
  <si>
    <t xml:space="preserve">
The percentage of patients 5-64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
</t>
  </si>
  <si>
    <r>
      <t xml:space="preserve">
2014 Evidence-Based Hospital Referral (EBHR) Standards
Each hospital fulfilling one or more of the high-risk surgical standards: 
1. For aortic valve replacement (AVR), participates in and scores better than the group average for participating hospitals in its ratio of observed-to-expected mortality in a national performance measurement system1, or in a regional performance measurement system2, and achieves the favorable volume characteristic: 120 or more patients/year for the hospital. 
</t>
    </r>
    <r>
      <rPr>
        <i/>
        <sz val="14"/>
        <color rgb="FF595959"/>
        <rFont val="Arimo"/>
      </rPr>
      <t xml:space="preserve">or </t>
    </r>
    <r>
      <rPr>
        <sz val="14"/>
        <color rgb="FF595959"/>
        <rFont val="Arimo"/>
      </rPr>
      <t xml:space="preserve">
2. For AVR, abdominal aortic aneurysm repair (AAA), pancreatic resection, and esophagectomy, places in the best quartile for the predicted mortality composite measure for the procedure, as compared to a national sample of hospitals
</t>
    </r>
  </si>
  <si>
    <t xml:space="preserve">
In an effort to enhance understanding of Innovation Center initiatives and to establish a consistent framework for performance measurement and evaluation, the Research and Rapid Cycle Evaluation Group aims to align measures used for monitoring and evaluation across the Innovation Center where applicable. Appropriate measurement alignment is necessary for the Innovation Center to examine the overall impact of its initiatives on the health of populations, quality, and efficiency of care, and to compare the effectiveness of different models. 
This priority list is intended to identify a set of meaningful measures for monitoring and evaluations of Innovation Center models, and we encourage the use of additional measures within each model as necessary to fully address model-specific monitoring and evaluation needs.
</t>
  </si>
  <si>
    <t xml:space="preserve">
The health home provision authorized by section 2703 of the Affordable Care Act provides an opportunity to build a person-centered care delivery model that focuses on improving outcomes and disease management for beneficiaries with chronic conditions and obtaining better value for state Medicaid programs. As part of this care improvement effort and after extensive consultation with states and other stakeholders, the Centers for Medicare &amp; Medicaid Services (CMS) is sharing a recommended core set of health care quality measures for assessing the health home service delivery model that CMS intends to promulgate in the rulemaking process.
</t>
  </si>
  <si>
    <t xml:space="preserve">
On November 2, 2011, the Centers for Medicare &amp; Medicaid Services (CMS) finalized new rules under the Patient Protection and Affordable Care Act (Affordable Care Act) to help doctors, hospitals, and other health care providers better coordinate care for Medicare patients through Accountable Care Organizations (ACOs). ACOs create incentives for health care providers to work together to treat an individual patient across care settings—including doctor’s offices, hospitals, and long-term care facilities. 
The Medicare Shared Savings Program (Shared Savings Program) will reward ACOs that lower their growth in health care costs while meeting performance standards on quality of care and putting patients first. Participation in an ACO is purely voluntary. 
(ACO Provider Fact sheet: http://www.cms.gov/Medicare/Medicare-Fee-for-Service-Payment/sharedsavingsprogram/Downloads/ACO_Summary_Factsheet_ICN907404.pdf)
</t>
  </si>
  <si>
    <t xml:space="preserve">
The Comprehensive Primary Care Initiative (CPCI) is a 4-year multi-payer program fostering collaboration between public and private health care payers to strengthen primary care. Approximately 500 primary care practices are participating in the CPC Initiative throughout 7 U.S. regional areas.
</t>
  </si>
  <si>
    <t>Comprehensive Primary Care Initiative (CPCI)</t>
  </si>
  <si>
    <t>Links to Source Documents</t>
  </si>
  <si>
    <t xml:space="preserve">
http://www2.leg.state.vt.us/CommitteeDocs/House%20Health%20Care/Accountable%20Care%20Organizations/1-29-2014~Todd%20Moore~VT%20ACO%20Pilot%20Year%201%20Performance%20Measures.pdf
</t>
  </si>
  <si>
    <t xml:space="preserve">
http://www.medicare.gov/hospitalcompare/Data/Measures-Displayed.html
</t>
  </si>
  <si>
    <t xml:space="preserve">
https://www.qualitynet.org/dcs/ContentServer?c=Page&amp;pagename=QnetPublic%2FPage%2FQnetTier3&amp;cid=1228772237361
</t>
  </si>
  <si>
    <t xml:space="preserve">Buying Value Measure Selection Tool Instructions </t>
  </si>
  <si>
    <t xml:space="preserve">Enter the Existing Measure Sets You Have Chosen as Reference Points </t>
  </si>
  <si>
    <t>1)</t>
  </si>
  <si>
    <t>• Name (Column B)</t>
  </si>
  <si>
    <t>• Steward (Column D)</t>
  </si>
  <si>
    <t>• CMS identifier (Column E)</t>
  </si>
  <si>
    <t>• Description (Column F)</t>
  </si>
  <si>
    <t>• Data Source (Column J)</t>
  </si>
  <si>
    <t>2)</t>
  </si>
  <si>
    <t>For measures that do not have NQF numbers or have an NQF number but are not included in the Buying Value measure library, the measure’s information will not auto-populate and the following information must be manually entered:</t>
  </si>
  <si>
    <t>3)</t>
  </si>
  <si>
    <t>Decide whether you want to enter additional information in regard to the measure domain, whether it is a process or outcome measure, target population, and origin:</t>
  </si>
  <si>
    <t>4)</t>
  </si>
  <si>
    <t>5)</t>
  </si>
  <si>
    <t>If you added the measure selection criteria that you created in Step 2, and would like to create a Selection Criteria Score, then systematically evaluate each candidate measure against each selection criterion and add your assessment (“yes,” “somewhat,” “no”) in the corresponding columns. (Columns O through AH) An entry of "Yes" equals 2 points, an entry of "Somewhat" equals 1 point and an entry of "No" equals 0 points toward the Selection Criteria Score. There is a column available next to each active selection criterion column that provides space for you to record the rationale for each assessment. This process will yield a Selection Criteria Score in Column N for each measure entered.</t>
  </si>
  <si>
    <t>• Alignment with federal, national, hospital and select state measure sets</t>
  </si>
  <si>
    <t xml:space="preserve">  (Columns BE through BT)</t>
  </si>
  <si>
    <t>Review Results from Spreadsheet Comparisons &amp; Finalize the Measure Set</t>
  </si>
  <si>
    <t>a)</t>
  </si>
  <si>
    <t>b)</t>
  </si>
  <si>
    <t>c)</t>
  </si>
  <si>
    <t>d)</t>
  </si>
  <si>
    <t>e)</t>
  </si>
  <si>
    <t>f)</t>
  </si>
  <si>
    <t>Measure Selection Criteria Score (Column N)</t>
  </si>
  <si>
    <t>Alignment Score with all measure sets in the tool (Column AS)</t>
  </si>
  <si>
    <t>Alignment Score with state and commercial measure sets (Column AT)</t>
  </si>
  <si>
    <t>Alignment Score with federal ambulatory care measure sets (Column AU)</t>
  </si>
  <si>
    <t>Enter Candidate Measures for Consideration to the                                                     Measure Selection Spreadsheet</t>
  </si>
  <si>
    <r>
      <rPr>
        <b/>
        <sz val="17"/>
        <color rgb="FF1C6938"/>
        <rFont val="Arimo"/>
      </rPr>
      <t>Domain (Column G):</t>
    </r>
    <r>
      <rPr>
        <sz val="17"/>
        <color theme="1" tint="0.34998626667073579"/>
        <rFont val="Arimo"/>
      </rPr>
      <t xml:space="preserve"> there are a number of measure taxonomies available that can be used to categorize measures by subject matter (e.g., prevention), condition (e.g., diabetes). We recommend using a domain scheme that is mutually exclusive and collectively exhaustive.</t>
    </r>
  </si>
  <si>
    <r>
      <rPr>
        <b/>
        <sz val="17"/>
        <color rgb="FF1C6938"/>
        <rFont val="Arimo"/>
      </rPr>
      <t>Process/Outcome (Column H):</t>
    </r>
    <r>
      <rPr>
        <sz val="17"/>
        <color theme="1" tint="0.34998626667073579"/>
        <rFont val="Arimo"/>
      </rPr>
      <t xml:space="preserve"> you may choose to categorize the measures by measure type.</t>
    </r>
  </si>
  <si>
    <r>
      <rPr>
        <b/>
        <sz val="17"/>
        <color rgb="FF1C6938"/>
        <rFont val="Arimo"/>
      </rPr>
      <t>Population (Column I):</t>
    </r>
    <r>
      <rPr>
        <sz val="17"/>
        <color theme="1" tint="0.34998626667073579"/>
        <rFont val="Arimo"/>
      </rPr>
      <t xml:space="preserve"> you may choose to use this column to track the population that will be measured (e.g., commercial or Medicaid or pediatric, over 65, etc.)</t>
    </r>
  </si>
  <si>
    <r>
      <rPr>
        <b/>
        <sz val="17"/>
        <color rgb="FF1C6938"/>
        <rFont val="Arimo"/>
      </rPr>
      <t>Measure Origin (Column K):</t>
    </r>
    <r>
      <rPr>
        <sz val="17"/>
        <color theme="1" tint="0.34998626667073579"/>
        <rFont val="Arimo"/>
      </rPr>
      <t xml:space="preserve"> you may choose to track how the measure got into your measure set. (e.g., the measure set in which you originally found the measure, or the name of the person who requested that you consider the measure.)</t>
    </r>
  </si>
  <si>
    <r>
      <t xml:space="preserve">(see Step 4 in the </t>
    </r>
    <r>
      <rPr>
        <i/>
        <sz val="16"/>
        <color theme="0" tint="-0.34998626667073579"/>
        <rFont val="Arimo"/>
      </rPr>
      <t>Measure Selection Tool User Instructions</t>
    </r>
    <r>
      <rPr>
        <sz val="16"/>
        <color theme="0" tint="-0.34998626667073579"/>
        <rFont val="Arimo"/>
      </rPr>
      <t xml:space="preserve">) </t>
    </r>
  </si>
  <si>
    <r>
      <t xml:space="preserve">(see Step 3 in the </t>
    </r>
    <r>
      <rPr>
        <i/>
        <sz val="16"/>
        <color theme="0" tint="-0.34998626667073579"/>
        <rFont val="Arimo"/>
      </rPr>
      <t>Measure Selection Tool User Instructions</t>
    </r>
    <r>
      <rPr>
        <sz val="16"/>
        <color theme="0" tint="-0.34998626667073579"/>
        <rFont val="Arimo"/>
      </rPr>
      <t>)</t>
    </r>
  </si>
  <si>
    <r>
      <t xml:space="preserve">(see Step 2 in the </t>
    </r>
    <r>
      <rPr>
        <i/>
        <sz val="16"/>
        <color theme="0" tint="-0.34998626667073579"/>
        <rFont val="Arimo"/>
      </rPr>
      <t>Measure Selection Tool User Instructions</t>
    </r>
    <r>
      <rPr>
        <sz val="16"/>
        <color theme="0" tint="-0.34998626667073579"/>
        <rFont val="Arimo"/>
      </rPr>
      <t>)</t>
    </r>
  </si>
  <si>
    <r>
      <t xml:space="preserve">After you have determined your criteria for choosing measures, you must transfer the criteria from your worksheet into the </t>
    </r>
    <r>
      <rPr>
        <i/>
        <sz val="18"/>
        <color theme="1" tint="0.34998626667073579"/>
        <rFont val="Georgia"/>
        <family val="1"/>
      </rPr>
      <t>Measure Selection</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Doing so will enable you to see how well the candidate measures under consideration meet your criteria. Load your criteria into the worksheet using the drop-down menus in Row 4, Columns O through AH (one criterion per column). If you have selected measure criteria not listed in the drop-down menus, add them manually by typing into the cells in Row 5, Columns O through AH (one criterion per column).</t>
    </r>
  </si>
  <si>
    <r>
      <t xml:space="preserve">After you determine the candidate measures you want to consider for your measure set you must enter them in the </t>
    </r>
    <r>
      <rPr>
        <i/>
        <sz val="18"/>
        <color theme="1" tint="0.34998626667073579"/>
        <rFont val="Georgia"/>
        <family val="1"/>
      </rPr>
      <t>Measure Selection</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There are five tasks that are associated with this step:</t>
    </r>
  </si>
  <si>
    <r>
      <t xml:space="preserve">For each measure that has an NQF number, enter the measure’s NQF number in Column C (note: you must enter a 4 digit number for automatic lookup to work properly, e.g. '0002' not '2' or '02'). If the measure is included in the </t>
    </r>
    <r>
      <rPr>
        <i/>
        <sz val="18"/>
        <color theme="1" tint="0.34998626667073579"/>
        <rFont val="Georgia"/>
        <family val="1"/>
      </rPr>
      <t>Measure Crosswalk</t>
    </r>
    <r>
      <rPr>
        <sz val="18"/>
        <color theme="1" tint="0.34998626667073579"/>
        <rFont val="Georgia"/>
        <family val="1"/>
      </rPr>
      <t>, the following information about the measure will auto-populate into the tool:</t>
    </r>
  </si>
  <si>
    <r>
      <t xml:space="preserve">*Please note: if the measure does not have an NQF number or is not included in the </t>
    </r>
    <r>
      <rPr>
        <i/>
        <sz val="14"/>
        <color theme="1" tint="0.34998626667073579"/>
        <rFont val="Georgia"/>
        <family val="1"/>
      </rPr>
      <t>Measure Crosswalk</t>
    </r>
    <r>
      <rPr>
        <sz val="14"/>
        <color theme="1" tint="0.34998626667073579"/>
        <rFont val="Georgia"/>
        <family val="1"/>
      </rPr>
      <t>, the measure’s information will not auto-populate and information must be manually entered.</t>
    </r>
  </si>
  <si>
    <r>
      <t xml:space="preserve">If you would like to create an Alignment Score that includes the measure sets that you added in Step 3 (measure sets that do not appear in the </t>
    </r>
    <r>
      <rPr>
        <i/>
        <sz val="18"/>
        <color theme="1" tint="0.34998626667073579"/>
        <rFont val="Georgia"/>
        <family val="1"/>
      </rPr>
      <t>Measure Crosswalk</t>
    </r>
    <r>
      <rPr>
        <sz val="18"/>
        <color theme="1" tint="0.34998626667073579"/>
        <rFont val="Georgia"/>
        <family val="1"/>
      </rPr>
      <t>), check the sets to determine if any of the candidate measures appear in them and if so, enter “Yes” in the appropriate column (Columns AX through BD). For example, if you load the measure “Percentage of patients enrolled in your state’s medical home program”” into Row 8 and it appears in the ACME measure set listed in Column AX, then type “Yes” into cell AX8. This process will yield an Alignment Score with Commercial and State Measure Sets in Column AT for each measure entered.</t>
    </r>
  </si>
  <si>
    <r>
      <t xml:space="preserve">At this point, data entry in the spreadsheet is complete and the </t>
    </r>
    <r>
      <rPr>
        <i/>
        <sz val="18"/>
        <color theme="1" tint="0.34998626667073579"/>
        <rFont val="Georgia"/>
        <family val="1"/>
      </rPr>
      <t>Measure Selection Tool</t>
    </r>
    <r>
      <rPr>
        <sz val="18"/>
        <color theme="1" tint="0.34998626667073579"/>
        <rFont val="Georgia"/>
        <family val="1"/>
      </rPr>
      <t xml:space="preserve"> automatically compares all candidate measures with measures in the measure sets chosen as reference points, which produces six scores:</t>
    </r>
  </si>
  <si>
    <r>
      <t xml:space="preserve">To finalize your measure set, review the data displayed in the </t>
    </r>
    <r>
      <rPr>
        <i/>
        <sz val="18"/>
        <color theme="1" tint="0.34998626667073579"/>
        <rFont val="Georgia"/>
        <family val="1"/>
      </rPr>
      <t>Measure Selection Spreadsheet</t>
    </r>
    <r>
      <rPr>
        <sz val="18"/>
        <color theme="1" tint="0.34998626667073579"/>
        <rFont val="Georgia"/>
        <family val="1"/>
      </rPr>
      <t xml:space="preserve">, evaluate candidate measures based on the scores given above, and select the measures for your measure set by entering “Yes”, “No”, “Maybe”, or “Not Yet Considered” in the Measure Status column (Column L). You may want to use the Rationale column (Column M) to record the reason for the measure’s status. </t>
    </r>
  </si>
  <si>
    <r>
      <t xml:space="preserve">For those measure sets contained in the </t>
    </r>
    <r>
      <rPr>
        <i/>
        <sz val="18"/>
        <color theme="1" tint="0.34998626667073579"/>
        <rFont val="Georgia"/>
        <family val="1"/>
      </rPr>
      <t>Measure Sets to Identify and Review before Selecting Measures</t>
    </r>
    <r>
      <rPr>
        <sz val="18"/>
        <color theme="1" tint="0.34998626667073579"/>
        <rFont val="Georgia"/>
        <family val="1"/>
      </rPr>
      <t xml:space="preserve"> document (those same sets also appear in the </t>
    </r>
    <r>
      <rPr>
        <i/>
        <sz val="18"/>
        <color theme="1" tint="0.34998626667073579"/>
        <rFont val="Georgia"/>
        <family val="1"/>
      </rPr>
      <t>Measure Crosswalk</t>
    </r>
    <r>
      <rPr>
        <sz val="18"/>
        <color theme="1" tint="0.34998626667073579"/>
        <rFont val="Georgia"/>
        <family val="1"/>
      </rPr>
      <t xml:space="preserve">) no action is needed. The Tool will automatically show in Row 5, Columns BE through BT which of those measure sets contain any candidate measure you add to the Spreadsheet (see below). </t>
    </r>
  </si>
  <si>
    <t>For any additional measure set you want to use as a reference point, e.g., relevant state or commercial measure sets, you must enter them manually in in Row 5, Columns AX through BD (one measure per column) of the Measure Selection tab of the Measure Selection Spreadsheet. Doing so will enable you to see how well the candidate measures under consideration compare to the reference point measure sets. The Spreadsheet is also designed to provide you with an Alignment Score that conveys for each candidate measure, the extent of alignment with these state and commercial measure sets.</t>
  </si>
  <si>
    <t>As you add measures from any additional measure sets (the process for doing so is detailed below), indicate the measure’s appearance in the measure set by selecting “yes” in the appropriate column. For example, if you load the measure “Percentage of patients enrolled in your state’s medical home program” into Row 8 and it appears in the ACME measure set listed in Column AX, then type “Yes” into cell AX8.</t>
  </si>
  <si>
    <r>
      <t xml:space="preserve">Please Note: </t>
    </r>
    <r>
      <rPr>
        <sz val="12"/>
        <color rgb="FF000000"/>
        <rFont val="Arimo"/>
      </rPr>
      <t>This toolkit lists the measures included in measure sets for twelve federal programs, accurate as of the last Buying Value update of its database, which takes place quarterly.</t>
    </r>
  </si>
  <si>
    <t>Links to Specific Tabs:</t>
  </si>
  <si>
    <t xml:space="preserve">  Enter Your Criteria for Choosing Measures in the Spreadsheet</t>
  </si>
  <si>
    <r>
      <t xml:space="preserve">Below, we provide details on use of the </t>
    </r>
    <r>
      <rPr>
        <i/>
        <sz val="18"/>
        <color theme="1" tint="0.34998626667073579"/>
        <rFont val="Georgia"/>
        <family val="1"/>
      </rPr>
      <t>Spreadsheet</t>
    </r>
    <r>
      <rPr>
        <sz val="18"/>
        <color theme="1" tint="0.34998626667073579"/>
        <rFont val="Georgia"/>
        <family val="1"/>
      </rPr>
      <t xml:space="preserve"> that amplify the </t>
    </r>
    <r>
      <rPr>
        <i/>
        <sz val="18"/>
        <color theme="1" tint="0.34998626667073579"/>
        <rFont val="Georgia"/>
        <family val="1"/>
      </rPr>
      <t>Measure Selection Tool User Instructions</t>
    </r>
    <r>
      <rPr>
        <sz val="18"/>
        <color theme="1" tint="0.34998626667073579"/>
        <rFont val="Georgia"/>
        <family val="1"/>
      </rPr>
      <t xml:space="preserve"> that is available on the start page for this tool.  </t>
    </r>
  </si>
  <si>
    <t xml:space="preserve">
Joint Commission</t>
  </si>
  <si>
    <t>Scores</t>
  </si>
  <si>
    <t>State Measures</t>
  </si>
  <si>
    <t xml:space="preserve">
Comprehensive Primary Care Initiative</t>
  </si>
  <si>
    <t xml:space="preserve">
Meaningful Use Clinical Quality Measures (CQMs) for 2014 </t>
  </si>
  <si>
    <t xml:space="preserve">
Medicare-Medicaid Plans (MMPs) Capitated Financial Alignment Model (Duals Demonstrations)</t>
  </si>
  <si>
    <t>(version date: 03/2014)</t>
  </si>
  <si>
    <t>(version date: 01/2013)</t>
  </si>
  <si>
    <r>
      <rPr>
        <b/>
        <sz val="18"/>
        <color rgb="FF1C6938"/>
        <rFont val="Arimo"/>
      </rPr>
      <t>Alignment Score with national hospital measure sets</t>
    </r>
    <r>
      <rPr>
        <sz val="18"/>
        <color theme="1" tint="0.34998626667073579"/>
        <rFont val="Arimo"/>
      </rPr>
      <t xml:space="preserve"> (Joint Commission, Medicare’s Hospital Compare, Medicare’s Hospital Value-Based Purchasing, FY 2015 &amp; 2016) (Column AV)</t>
    </r>
  </si>
  <si>
    <r>
      <rPr>
        <b/>
        <sz val="18"/>
        <color rgb="FF1C6938"/>
        <rFont val="Arimo"/>
      </rPr>
      <t>Alignment Score with sample state measure sets</t>
    </r>
    <r>
      <rPr>
        <sz val="18"/>
        <color theme="1" tint="0.34998626667073579"/>
        <rFont val="Arimo"/>
      </rPr>
      <t xml:space="preserve"> included in the </t>
    </r>
    <r>
      <rPr>
        <i/>
        <sz val="18"/>
        <color theme="1" tint="0.34998626667073579"/>
        <rFont val="Arimo"/>
      </rPr>
      <t xml:space="preserve">Measure Crosswalk </t>
    </r>
    <r>
      <rPr>
        <sz val="18"/>
        <color theme="1" tint="0.34998626667073579"/>
        <rFont val="Arimo"/>
      </rPr>
      <t>(Column AW)</t>
    </r>
  </si>
  <si>
    <t>In addition to adding, dropping or significantly changing the measures included in the measure sets (e.g., revisions pursuant to the NQF endorsement process), federal agencies are also working to improve and standardize the details of measure specifications. Such micro-changes do not change the NQF number associated with the measure or the NQF's endorsement. These micro-changes may not be reflected in all federal program measure sets at the same time. Once the desired degree of alignment with federal program measures is achieved at the level of NQF’s, or CMS’s numbering system, we recommend checking alignment at the detailed technical specification level for each measure which can be done by comparing the detailed specifications of your final choice of measures against the detailed specs contained in the URLs listed in the Links of Source Documents Tab.</t>
  </si>
  <si>
    <t>Measure Crosswalk</t>
  </si>
  <si>
    <t>Measure specifications as outlined within these resources are subject to change. Buying Value will revise the measures as updates become available. If you would like to receive email alerts outlining these changes, please fill out a contact form.</t>
  </si>
  <si>
    <t>Sign Up Here</t>
  </si>
  <si>
    <r>
      <t xml:space="preserve">The </t>
    </r>
    <r>
      <rPr>
        <i/>
        <sz val="20"/>
        <color theme="9" tint="-0.249977111117893"/>
        <rFont val="Georgia"/>
        <family val="1"/>
      </rPr>
      <t>Measure Selection Spreadsheet</t>
    </r>
    <r>
      <rPr>
        <sz val="20"/>
        <color theme="9" tint="-0.249977111117893"/>
        <rFont val="Georgia"/>
        <family val="1"/>
      </rPr>
      <t xml:space="preserve"> is the heart of the </t>
    </r>
    <r>
      <rPr>
        <i/>
        <sz val="20"/>
        <color theme="9" tint="-0.249977111117893"/>
        <rFont val="Georgia"/>
        <family val="1"/>
      </rPr>
      <t>How to Build a Measure Set</t>
    </r>
    <r>
      <rPr>
        <sz val="20"/>
        <color theme="9" tint="-0.249977111117893"/>
        <rFont val="Georgia"/>
        <family val="1"/>
      </rPr>
      <t xml:space="preserve"> tool. It serves as a both a decision aid and a living measure library for measure set creators by tracking and displaying detailed information from a number of important sources to consider when selecting measures.</t>
    </r>
  </si>
  <si>
    <r>
      <rPr>
        <b/>
        <sz val="14"/>
        <color theme="1" tint="0.34998626667073579"/>
        <rFont val="Arimo"/>
      </rPr>
      <t>Instructions:</t>
    </r>
    <r>
      <rPr>
        <sz val="14"/>
        <color theme="1" tint="0.34998626667073579"/>
        <rFont val="Georgia"/>
        <family val="1"/>
      </rPr>
      <t xml:space="preserve">
Enter (Row 2, Column AW thru BC) the name of commercial or state measure set in use in your state.
Enter "Yes" if the measure is used by the commercial or state measure set.                        
Enter "Yes" if the measure is used by the commercial or state measure set. 
</t>
    </r>
  </si>
  <si>
    <r>
      <rPr>
        <b/>
        <sz val="14"/>
        <color theme="1" tint="0.34998626667073579"/>
        <rFont val="Arimo"/>
      </rPr>
      <t>Note:</t>
    </r>
    <r>
      <rPr>
        <sz val="14"/>
        <color theme="1" tint="0.34998626667073579"/>
        <rFont val="Georgia"/>
        <family val="1"/>
      </rPr>
      <t xml:space="preserve">
These fields will be automatically populated for measures with a known NQF#. You may check Measure Crosswalk tab for measures for which the NQF# is unknown.
</t>
    </r>
  </si>
  <si>
    <t>PDENT</t>
  </si>
  <si>
    <t>TDENT</t>
  </si>
  <si>
    <t>IMA</t>
  </si>
  <si>
    <t>Immunization Status for Adolescents</t>
  </si>
  <si>
    <t xml:space="preserve">Core Set of Children’s Health Care Quality Measures for Medicaid and CHIP (Child Core Set) </t>
  </si>
  <si>
    <t>July 2014</t>
  </si>
  <si>
    <t>http://www.medicaid.gov/Medicaid-CHIP-Program-Information/By-Topics/Quality-of-Care/Downloads/Medicaid-and-CHIP-Child-Core-Set-Manual.pdf</t>
  </si>
  <si>
    <t>http://www.medicaid.gov/Medicaid-CHIP-Program-Information/By-Topics/Quality-of-Care/Downloads/Medicaid-Adult-Core-Set-Manual.pdf</t>
  </si>
  <si>
    <t>Core Set of Health Care Quality Measures for Adults Enrolled in Medicaid (Medicaid Adult Core Set)</t>
  </si>
  <si>
    <t>http://www.cms.gov/Medicare/Medicare-Fee-for-Service-Payment/sharedsavingsprogram/Quality_Measures_Standards.html</t>
  </si>
  <si>
    <t>http://www.cms.gov/eHealth/downloads/PY_2014_CPC_EHR_CQM_Manual_AUGUST.PDF</t>
  </si>
  <si>
    <t>http://innovation.cms.gov/initiatives/comprehensive-primary-care-initiative/</t>
  </si>
  <si>
    <t>August 2014</t>
  </si>
  <si>
    <t>http://www.cms.gov/Regulations-and-Guidance/Legislation/EHRIncentivePrograms/Downloads/2014_CQM_AdultRecommend_CoreSetTable.pdf
http://www.cms.gov/Regulations-and-Guidance/Legislation/EHRIncentivePrograms/Downloads/2014_CQM_PrediatricRecommended_CoreSetTable.pdf</t>
  </si>
  <si>
    <t xml:space="preserve">
www.cms.gov/Regulations-and-Guidance/Legislation/EHRIncentivePrograms/Recommended_Core_Set.html
</t>
  </si>
  <si>
    <t>Hemoglobin A1c (HbA1c) Testing for Pediatric Patients</t>
  </si>
  <si>
    <t>0060</t>
  </si>
  <si>
    <t>Adult Major Depressive Disorder (MDD): Suicide Risk Assessment</t>
  </si>
  <si>
    <t>0104</t>
  </si>
  <si>
    <t>0110</t>
  </si>
  <si>
    <t>Bipolar Disorder and Major Depression: Appraisal for alcohol or chemical substance use</t>
  </si>
  <si>
    <t>CQAIMH</t>
  </si>
  <si>
    <t>0384</t>
  </si>
  <si>
    <t>Oncology: Pain Intensity Quantified – Medical Oncology and Radiation Oncology</t>
  </si>
  <si>
    <t>HIV/AIDS: Medical Visit</t>
  </si>
  <si>
    <t>0405</t>
  </si>
  <si>
    <t>HIV/AIDS: Pneumocystis jiroveci pneumonia (PCP) Prophylaxis</t>
  </si>
  <si>
    <t>HIV/AIDS: RNA Control for Patients with HIV</t>
  </si>
  <si>
    <t>Functional status assessment for Knee Replacement</t>
  </si>
  <si>
    <t>Functional status assessment for Hip Replacement</t>
  </si>
  <si>
    <t>0564</t>
  </si>
  <si>
    <t>CMS148</t>
  </si>
  <si>
    <t>CMS56</t>
  </si>
  <si>
    <t>CMS66</t>
  </si>
  <si>
    <t>CMS62</t>
  </si>
  <si>
    <t>CMS77</t>
  </si>
  <si>
    <t>CMS132</t>
  </si>
  <si>
    <t>CMS52</t>
  </si>
  <si>
    <t>CMS157</t>
  </si>
  <si>
    <t>CMS169</t>
  </si>
  <si>
    <t>CMS161</t>
  </si>
  <si>
    <t>0565</t>
  </si>
  <si>
    <t>CMS133</t>
  </si>
  <si>
    <t>Complications within 30 Days Following Cataract Surgery Requiring Additional Surgical Procedures</t>
  </si>
  <si>
    <t>Cataracts: 20/40 or Better Visual Acuity within 90 Days Following Cataract Surgery</t>
  </si>
  <si>
    <t>CMS158</t>
  </si>
  <si>
    <t>OptumInsight</t>
  </si>
  <si>
    <t>Pregnant Women that had HBsAg testing</t>
  </si>
  <si>
    <t>0710</t>
  </si>
  <si>
    <t>0712</t>
  </si>
  <si>
    <t>CMS159</t>
  </si>
  <si>
    <t>CMS160</t>
  </si>
  <si>
    <t>Depression Remission at Twelve Months</t>
  </si>
  <si>
    <t>Depression Utilization of the PHQ-9 Tool</t>
  </si>
  <si>
    <t>CMS177</t>
  </si>
  <si>
    <t>Child and Adolescent Major Depressive Disorder: Suicide Risk Assessment</t>
  </si>
  <si>
    <t>CMS82</t>
  </si>
  <si>
    <t>Maternal Depression Screening</t>
  </si>
  <si>
    <t>CMS74</t>
  </si>
  <si>
    <t>Primary Caries Prevention Intervention as Offered by Primary Care Providers, including Dentists</t>
  </si>
  <si>
    <t>CMS61</t>
  </si>
  <si>
    <t>Quality Insights of PA Centers for Medicare &amp; Medicaid Services</t>
  </si>
  <si>
    <t>Preventive Care and Screening: Cholesterol-fasting Low Density Lipoprotein (LDL-C) Test Performed</t>
  </si>
  <si>
    <t>Preventive Care and Screening: Risk-Stratified Cholesterol-fasting Low Density Lipoprotein (LDL-C)</t>
  </si>
  <si>
    <t>CMS64</t>
  </si>
  <si>
    <t>CMS149</t>
  </si>
  <si>
    <t>Dementia Cognitive Assessment</t>
  </si>
  <si>
    <t>CMS65</t>
  </si>
  <si>
    <t>Hypertension Improvement in Blood Pressure</t>
  </si>
  <si>
    <t>CMS179</t>
  </si>
  <si>
    <t>CMS22</t>
  </si>
  <si>
    <t>Preventive Care and Screening: Screening for High Blood Pressure and Follow-up Documented</t>
  </si>
  <si>
    <t>January 2014</t>
  </si>
  <si>
    <t>January 2013</t>
  </si>
  <si>
    <t>March 2014</t>
  </si>
  <si>
    <t>http://innovation.cms.gov/</t>
  </si>
  <si>
    <t>https://www.qualitynet.org/dcs/ContentServer?c=Page&amp;pagename=QnetPublic%2FPage%2FQnetTier2&amp;cid=1228772039937</t>
  </si>
  <si>
    <t>http://innovation.cms.gov/initiatives/state-innovations/</t>
  </si>
  <si>
    <t xml:space="preserve">Measure Set </t>
  </si>
  <si>
    <t xml:space="preserve">Meaningful Use Clinical Quality Measures (CQMs) for 2014 </t>
  </si>
  <si>
    <t>http://www.jointcommission.org/accountability_measures.aspx</t>
  </si>
  <si>
    <t>Joint Commission Accountability Measures</t>
  </si>
  <si>
    <t>FY's 2015 &amp;2016</t>
  </si>
  <si>
    <t>VT ACO Pilot</t>
  </si>
  <si>
    <t>Hospital Value-Based Purchasing (HVBP)</t>
  </si>
  <si>
    <t xml:space="preserve">
Physician Quality Reporting System (Physician Quality Reporting or PQRS) formerly known as the Physician Quality Reporting Initiative (PQRI)
PQRS is a reporting program that uses a combination of incentive payments and payment adjustments to promote reporting of quality information by eligible professionals (EPs). 
The program provides an incentive payment to practices with EPs (identified on claims by their individual National Provider Identifier [NPI] and Tax Identification Number [TIN]). EPs satisfactorily report data on quality measures for covered Physician Fee Schedule (PFS) services furnished to Medicare Part B Fee-for-Service (FFS) beneficiaries (including Railroad Retirement Board and Medicare Secondary Payer). </t>
  </si>
  <si>
    <t xml:space="preserve">
The Medicare-Medicaid Financial Alignment Initiative is designed to test innovative models to better align Medicare and Medicaid financing and the services provided to Medicare-Medicaid enrollees.
</t>
  </si>
  <si>
    <t xml:space="preserve">
The Medicare and Medicaid EHR Incentive Programs provide financial incentives for the “meaningful use” of certified EHR technology to improve patient care. To receive an EHR incentive payment, providers have to show that they are “meaningfully using” their EHRs by meeting thresholds for a number of objectives. CMS has established the objectives for “meaningful use” that eligible professionals, eligible hospitals, and critical access hospitals (CAHs) must meet in order to receive an incentive payment. 
For 2014, CMS is not requiring the submission of a core set of CQMs.  Instead we identify two recommended core sets of CQMs, one for adults and one for children.  We encourage eligible professionals to report from the recommended core set to the extent those CQMs are applicable to your scope of practice and patient population.</t>
  </si>
  <si>
    <t xml:space="preserve">
Accountability measures are quality measures that meet four criteria that produce the greatest positive impact on patient outcomes when hospitals demonstrate improvement on them. 
The criteria for classifying accountability measures include: 1) Research 2) Proximity 3) Accuracy 4) Adverse Effects
These criteria are based on The Joint Commission’s experience implementing and evaluating the outcomes of quality measures for more than a decade. The criteria provide a more rational approach to the process of collecting and reporting quality data. </t>
  </si>
  <si>
    <t xml:space="preserve">
Hospital VBP is part of the Centers for Medicare &amp; Medicaid Services’ (CMS’) long-standing effort to link Medicare’s payment system to improve healthcare quality, including the quality of care provided in the inpatient hospital setting.
The program will implement value-based purchasing to the payment system that accounts for the largest share of Medicare spending, affecting payment for inpatient stays in over 3,500 hospitals across the country.
Hospitals will be paid for inpatient acute care services based on the quality of care, not just quantity of the services they provide.
</t>
  </si>
  <si>
    <t xml:space="preserve">
Hospital Compare is part of the Centers for Medicare &amp; Medicaid Services (CMS) Hospital Quality Initiative. The Hospital Quality Initiative uses a variety of tools to help stimulate and support improvements in the quality of care delivered by hospitals. The intent is to help improve hospitals’ quality of care by distributing objective, easy to understand data on hospital performance, and quality information from consumer perspectives. </t>
  </si>
  <si>
    <t xml:space="preserve">
CCO Incentive Measures - CCOs are accountable to OHA (financial incentives)</t>
  </si>
  <si>
    <t xml:space="preserve">
State Performance “Test” Measures, Year Two - OHA is accountable to CMS (financial penalties).
</t>
  </si>
  <si>
    <t xml:space="preserve">
VT ACO Pilot Core Performance Measures for Payment and Reporting in Year 1</t>
  </si>
  <si>
    <t xml:space="preserve">
http://www.cms.gov/Medicare-Medicaid-Coordination/Medicare-and-Medicaid-Coordination/Medicare-Medicaid-Coordination-Office/FinancialAlignmentInitiative/FinancialModelstoSupportStatesEffortsinCareCoordination.html</t>
  </si>
  <si>
    <t xml:space="preserve">
http://www.cms.gov/Medicare/Quality-Initiatives-Patient-Assessment-Instruments/PQRS/index.html?redirect=/PQRS/
http://www.cms.gov/Medicare/Quality-Initiatives-Patient-Assessment-Instruments/PQRS/Electronic-Health-Record-Reporting.html
http://www.cms.gov/Regulations-and-Guidance/Legislation/EHRIncentivePrograms/eCQM_Library.html</t>
  </si>
  <si>
    <t xml:space="preserve">
https://www.qualitynet.org/dcs/ContentServer?c=Page&amp;pagename=QnetPublic%2FPage%2FQnetTier2&amp;cid=1141662756099
https://www.qualitynet.org/dcs/ContentServer?c=Page&amp;pagename=QnetPublic%2FPage%2FQnetTier2&amp;cid=1228763452133 (claims based measures)
</t>
  </si>
  <si>
    <t xml:space="preserve">
Oregon Health Authority Coordinated Care Organization (CCO)
</t>
  </si>
  <si>
    <t xml:space="preserve">
http://www.oregon.gov/oha/Metrics/Pages/index.aspx</t>
  </si>
  <si>
    <t xml:space="preserve">
http://www.oregon.gov/oha/CCOData/2014%20Measures.pdf</t>
  </si>
  <si>
    <t xml:space="preserve">
Percentage of children ages 3 to 17 that had an outpatient visit with a primary care practitioner (PCP) or obstetrical/gynecological (OB/GYN) practitioner and whose weight is classified based on body mass index percentile for age and gender</t>
  </si>
  <si>
    <t xml:space="preserve">
Percentage of patients 18-75 years of age with diabetes who had hemoglobin A1c &gt; 9.0% during the measurement period.</t>
  </si>
  <si>
    <t xml:space="preserve">
Percentage of patients aged 18 years and older with a diagnosis of heart failure (HF) with a current or prior left ventricular ejection fraction (LVEF) &lt; 40% who were prescribed ACE inhibitor or ARB therapy either within a 12 month period when seen in the outpatient setting OR at each hospital discharge</t>
  </si>
  <si>
    <t xml:space="preserve">
Percentage of patients aged 18 years and older with a diagnosis of heart failure (HF) with a current or prior left ventricular ejection fraction (LVEF) &lt;40% who were prescribed beta-blocker therapy either within a  12 month period when seen in the outpatient setting OR at each hospital discharge</t>
  </si>
  <si>
    <t xml:space="preserve">
Percentage of patients aged 18 years and older with a diagnosis of POAG who have an optic nerve head evaluation during one or more office visits within 12 months </t>
  </si>
  <si>
    <t xml:space="preserve">
Percentage of patients aged 18 years and older with a diagnosis of diabetic retinopathy who had a dilated macular or fundus exam performed which included documentation of the level of severity of retinopathy and the presence or absence of macular edema during one or more office visits within 12 months </t>
  </si>
  <si>
    <t xml:space="preserve">
Percentage of patients aged 18 years and older with a diagnosis of diabetic retinopathy who had a dilated macular or fundus exam performed with documented communication to the physician who manages the ongoing care of the patient with diabetes mellitus regarding the findings of the macular or fundus exam at least once within 12 months</t>
  </si>
  <si>
    <t xml:space="preserve">
Percentage of patients aged 18 through 80 years with AJCC Stage III colon cancer who are referred for adjuvant chemotherapy, prescribed adjuvant chemotherapy, or have previously received adjuvant hemotherapy within the 12-month reporting period</t>
  </si>
  <si>
    <t xml:space="preserve">
Percentage of patients, regardless of age, with a diagnosis of prostate cancer at low risk of recurrence receiving interstitial prostate brachytherapy, OR external beam radiotherapy to the prostate, OR radical prostatectomy, OR cryotherapy who did not have a bone scan performed at any time since diagnosis of prostate cancer</t>
  </si>
  <si>
    <t xml:space="preserve">
Percentage of children, ages 0-20 years, who have had tooth decay or cavities during the measurement period. </t>
  </si>
  <si>
    <t xml:space="preserve">
Percentage of patients aged 65 years and older with heart failure who completed initial and follow-up patient-reported functional status assessments</t>
  </si>
  <si>
    <t xml:space="preserve">
Percentage of patients aged 18 years and older with a new diagnosis or recurrent episode of major depressive disorder (MDD) with a suicide risk assessment completed during the visit in which a new diagnosis or recurrent episode was identified</t>
  </si>
  <si>
    <t xml:space="preserve">
Adult patients age 18 and older with major depression or dysthymia and an initial PHQ-9 score &gt; 9 who demonstrate remission at twelve months defined as a PHQ-9 score less than 5. This measure applies to both patients with newly diagnosed and existing depression whose current PHQ-9 score indicates a need for treatment. 
The Patient Health Questionnaire (PHQ-9) tool is a widely accepted, standardized tool [Copyright © 2005 Pfizer, Inc. All rights reserved] that is completed by the patient, ideally at each visit, and utilized by the provider to monitor treatment progress. 
This measure additionally promotes ongoing contact between the patient and provider as patients who do not have a follow-up PHQ-9 score at twelve months (+/- 30 days) are also included in the denominator.</t>
  </si>
  <si>
    <t xml:space="preserve">
Adult patients age 18 and older with the diagnosis of major depression or dysthymia (ICD-9 296.2x, 296.3x or 300.4) who have a PHQ-9 tool administered at least once during the four month measurement period. The Patient Health Questionnaire (PHQ-9) tool is a widely accepted, standardized tool [Copyright © 2005 Pfizer, Inc. All rights reserved] that is completed by the patient, ideally at each visit, and utilized by the provider to monitor treatment progress. 
This process measure is related to the outcome measures of “Depression Remission at Six Months” and “Depression Remission at Twelve Months”. This measure was selected by stakeholders for public reporting to promote the implementation of processes within the provider’s office to insure that the patient is being assessed on a routine basis with a standardized tool that supports the outcome measures for depression. Currently, only about 20% of the patients eligible for the denominator of remission at 6 or 12 months actually have a follow-up PHQ-9 score for calculating remission (PHQ-9 score &lt; 5).</t>
  </si>
  <si>
    <t xml:space="preserve">
Percentage of patient visits for those patients aged 6 through 17 years with a diagnosis of major depressive disorder with an assessment for suicide risk
</t>
  </si>
  <si>
    <t xml:space="preserve">
Percentage of patients with depression or bipolar disorder with evidence of an initial assessment that includes an appraisal for alcohol or chemical substance use
</t>
  </si>
  <si>
    <t xml:space="preserve">
Percentage of visits for patients, regardless of age, with a diagnosis of cancer currently receiving chemotherapy or radiation therapy in which pain intensity is quantified
</t>
  </si>
  <si>
    <t xml:space="preserve">
This measures identifies pregnant women who had a HBsAg (hepatitis B) test during their pregnancy
</t>
  </si>
  <si>
    <t xml:space="preserve">
Percentage of patients aged 6 weeks or older with a diagnosis of HIV/AIDS, who were prescribed Pneumocystis jiroveci pneumonia (PCP) prophylaxis
</t>
  </si>
  <si>
    <t xml:space="preserve">
Percentage of patients aged 18 years and older with a diagnosis of uncomplicated cataract who had cataract surgery and had any of a specified list of surgical procedures in the 30 days following cataract surgery which would indicate the occurrence of any of the following major complications: retained nuclear fragments, endophthalmitis, dislocated or wrong power IOL, retinal detachment, or wound dehiscence.
</t>
  </si>
  <si>
    <t xml:space="preserve">
Percentage of patients aged 18 years and older with a diagnosis of uncomplicated cataract who had cataract surgery and no significant ocular conditions impacting the visual outcome of surgery and had best-corrected visual acuity of 20/40 or better (distance or near) achieved within 90 days following the cataract surgery
</t>
  </si>
  <si>
    <t xml:space="preserve">
The percentage of children 6 months of age who had documentation of a maternal depression screening for the mother
</t>
  </si>
  <si>
    <t xml:space="preserve">
Percentage of patients regardless of age, with a diagnosis of HIV/AIDS with at least two medical visits during the measurement year with a minimum of 90 days between each visit
</t>
  </si>
  <si>
    <t xml:space="preserve">
Percentage of patients aged 18 years and older with primary total knee arthroplasty (TkA) who completed baseline and follow-up patient-reported functional status assessments
</t>
  </si>
  <si>
    <t xml:space="preserve">
Percentage of patients aged 18 years and older with primary total hip arthroplasty (THA) who completed baseline and follow-up patient-reported functional status assessments
</t>
  </si>
  <si>
    <t xml:space="preserve">
Percentage pf patients aged 18 years and older seen during the reporting period who were screened for high blood pressure AND a recommended follow-up plan is documented based on the current BP reading as indicated</t>
  </si>
  <si>
    <t xml:space="preserve">
Percentage of patients aged 20-79 years whose risk factors have been assessed and a fasting LDL-C test has been performed
</t>
  </si>
  <si>
    <t xml:space="preserve">
Percentage of patients aged 18-65 years of age with a diagnosis of hypertension whose blood pressure improved during the measurement period.
</t>
  </si>
  <si>
    <t xml:space="preserve">
Percentage of children age 0-20 years, who received a flouride varnish application during the measurement period
</t>
  </si>
  <si>
    <t xml:space="preserve">
Percentage of pediatric patients aged 5-17 years of age with diabetes who received an HbA1c test during the measurement year.
</t>
  </si>
  <si>
    <t xml:space="preserve">
27-items survey instrument with 7 domain-level composites including: communication with doctors, communication with nurses, responsiveness of hospital staff, pain control, communication about medicines, cleanliness and quiet of the hospital environment, and discharge information</t>
  </si>
  <si>
    <t xml:space="preserve">
Percentage of surgery patients who received appropriate Venous Thromboembolism (VTE) Prophylaxis within 24 hours prior to Anesthesia Start Time to 24 hours after Anesthesia End Time.</t>
  </si>
  <si>
    <t xml:space="preserve">
The measure estimates a hospital 30-day risk-standardized mortality rate (RSMR). Mortality is defined as death for any cause within 30 days after the date of admission of the index admission, for patients 18 and older discharged from the hospital with a principal diagnosis of heart failure (HF). CMS annually reports the measure for patients who are 65 years or older and are either enrolled in fee-for-service (FFS) Medicare and hospitalized in non-federal hospitals or are hospitalized in Veterans Health Administration (VA) facilities.
</t>
  </si>
  <si>
    <t xml:space="preserve">
Percentage of patients on beta blocker therapy prior to admission who received a beta blocker during the perioperative period. To be in the denominator, the patient must be on a beta-blocker prior to arrival. The case is excluded if the patient is not on a beta-blocker prior to arrival.</t>
  </si>
  <si>
    <t xml:space="preserve">
Surgical patients with urinary catheter removed on Postoperative Day 1 or Postoperative Day 2 with day of surgery being day zero.</t>
  </si>
  <si>
    <t xml:space="preserve">
The measure estimates a hospital-level risk-standardized mortality rate (RSMR) defined as death for any cause within 30 days of the admission date for the index hospitalization for patients discharged from the hospital with a principal diagnosis of pneumonia.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
</t>
  </si>
  <si>
    <t xml:space="preserve">
A composite measure of potentially preventable adverse events for selected indicators. The weighted average of the observed-to-expected ratios for the following component indicators:
• PSI #3 Pressure Ulcer Rate
• PSI #6 Iatrogenic Pneumothorax Rate
• PSI #7 Central Venous Catheter-Related Blood Stream Infection Rate
• PSI #8 Postoperative Hip Fracture Rate
• PSI #9 Perioperative Hemorrhage or Hematoma Rate
• PSI #10 Postoperative Physiologic and Metabolic Derangement Rate
• PSI #11 Postoperative Respiratory Failure Rate
• PSI #12 Perioperative Pulmonary Embolism or Deep Vein Thrombosis Rate
• PSI #13 Postoperative Sepsis Rate
• PSI #14 Postoperative Wound Dehiscence Rate
• PSI #15 Accidental Puncture or Laceration Rate
</t>
  </si>
  <si>
    <t xml:space="preserve">
Percentage of acute myocardial infarction (AMI) patients with ST-segment elevation or LBBB on the ECG closest to arrival time receiving primary percutaneous coronary intervention (PCI) during the hospital stay with a time from hospital arrival to PCI of 90 minutes or less.
</t>
  </si>
  <si>
    <t xml:space="preserve">
Prototype measure for the facility adjusted Standardized Infection Ratio (SIR) of deep incisional and organ/space Surgical Site Infections (SSI) at the primary incision site among adult patients aged &gt;= 18 years as reported through the ACS National Surgical Quality Improvement Program (ACS-NSQIP) or CDC National Health and Safety Network (NHSN). Prototype also includes a systematic, retrospective sampling of operative procedures in healthcare facilities. This prototype measure is intended for time-limited use and is proposed as a first step toward a more comprehensive SSI measure or set of SSI measures that include additional surgical procedure categories and expanded SSI risk-adjustment by procedure type. This single prototype measure is applied to two operative procedures, colon surgeries and abdominal hysterectomies, and the measure yields separate SIRs for each procedure.
</t>
  </si>
  <si>
    <t xml:space="preserve">
Percentage of pneumonia patients 18 years of age or older selected for initial receipts of antibiotics for community-acquired pneumonia (CAP)</t>
  </si>
  <si>
    <t xml:space="preserve">
Use of systemic corticosteroids in pediatric asthma patients (age 2 through 17 years) admitted for inpatient treatment of asthma. This measure is a part of a set of three nationally implemented measures that address children’s asthma care that are used in The Joint Commission’s accreditation process.</t>
  </si>
  <si>
    <t xml:space="preserve">
Percentage of heart failure (HF) patients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
</t>
  </si>
  <si>
    <t xml:space="preserve">
The measure estimates a hospital 30-day risk-standardized mortality rate (RSMR), defined as death for any cause within 30 days after the date of admission of the index admission, for patients 18 and older discharged from the hospital with a principal diagnosis of acute myocardial infarction (AMI). CMS annually reports the measure for patients who are 65 years or older and are either enrolled in fee-for-service (FFS) Medicare and hospitalized in non-federal hospitals or are hospitalized in Veterans Health Administration (VA) facilities.
</t>
  </si>
  <si>
    <t xml:space="preserve">
Percentage of surgical patients aged 18 years and older undergoing procedures with the indications for a first OR second generation cephalosporin prophylactic antibiotic, who had an order for cefazolin OR cefuroxime for antimicrobial prophylaxis</t>
  </si>
  <si>
    <t xml:space="preserve">
Percentage of emergency department acute myocardial infarction (AMI) patients or chest pain patients (with Probable Cardiac Chest Pain) without aspirin contraindications who received aspirin within 24 hours before ED arrival or prior to transfer.
</t>
  </si>
  <si>
    <t xml:space="preserve">
Emergency Department AMI patients receiving fibrinolytic therapy during the ED stay and having a time from ED arrival to fibrinolysis 
of 30 minutes or less
</t>
  </si>
  <si>
    <t xml:space="preserve">
Percentage of patients aged 18 years and older with a diagnosis of CAD seen within a 12 month period who also have diabetes or a current or prior LVEF &lt;40% who were prescribed ACE inhibitor or ARB therapy</t>
  </si>
  <si>
    <t xml:space="preserve">
The percentage of members 18-75 years of age with diabetes (type 1 and type 2) who received an LDL-C test during the measurement year.
</t>
  </si>
  <si>
    <t xml:space="preserve">
The percentage of adults 18–64 years of age with a diagnosis of acute bronchitis who were not dispensed an antibiotic prescription.</t>
  </si>
  <si>
    <t xml:space="preserve">
• Adult Primary Care Survey: 37 core and 64 supplemental question survey of adult outpatient primary care patients.
• Pediatric Care Survey: 36 core and 16 supplemental question survey of outpatient pediatric care patients.
• Specialist Care Survey: 37 core and 20 supplemental question survey of adult outpatients specialist care patients. Level of analysis for each of the 3 surveys: group practices, sites of care, and/or individual clinicians</t>
  </si>
  <si>
    <t xml:space="preserve">
The percentage of members 18-75 years of age with diabetes (type 1 and type 2) whose most recent blood pressure (BP) reading is &lt;140/90 mm Hg during the measurement year.</t>
  </si>
  <si>
    <t xml:space="preserve">
The percentage of members 18-75 years of age with diabetes (type 1 and type 2) who received an HbA1c test during the measurement year.</t>
  </si>
  <si>
    <t xml:space="preserve">
Percentage of patients who were evaluated during at least one office visit for the frequency (numeric) of daytime and nocturnal asthma symptoms</t>
  </si>
  <si>
    <t xml:space="preserve">
Inpatients age 65 years and older and 5-64 years of age who have a high risk condition who are screened for Pneumococcal Vaccine status and vaccinated prior to discharge if indicated.</t>
  </si>
  <si>
    <t xml:space="preserve">
Median time from admit decision time to time of departure from the emergency department for emergency department patients admitted to inpatient status
</t>
  </si>
  <si>
    <t xml:space="preserve">
Percent of pneumonia patients, age 18 years or older, transferred or admitted to the ICU within 24 hours of hospital arrival who had blood cultures performed within 24 hours prior to or 24 hours after arrival at the hospital.</t>
  </si>
  <si>
    <t xml:space="preserve">
Percentage of individuals ages 1 to 20 that are enrolled in Medicaid or CHIP Medicaid Expansion programs, are eligible for EPSDT services, and that received dental treatment services</t>
  </si>
  <si>
    <t xml:space="preserve">
Percentage of individuals ages 1 to 20 that are enrolled in Medicaid or CHIP Medicaid Expansion programs, are eligible for EPSDT services, and that received preventive dental services</t>
  </si>
  <si>
    <t xml:space="preserve">
2014 Managing Serious Errors
1. Has agreed to implement the five principles of Leapfrog’s Never Events policy if a never event occurs within their facility. 
2. Has a standardized infection ratio of zero for patients in the ICU, as measured by dividing the number 
of observed CLABSI events by the “expected” number of events. 
3. Has a standardized infection ratio of less than 0.293 for patients in the ICU, as measured by dividing the number of observed UTI events by the “expected” number of events. 
4. Has a rate of 0.000 per 1,000 patient discharges for hospital-acquired stage III or IV pressure ulcers. 
5. Has a rate less than or equal to 0.16 per 1,000 patient discharges for hospital-acquired injuries. 
</t>
  </si>
  <si>
    <r>
      <t xml:space="preserve">
Section 2: 2014 Computerized Physician Order Entry (CPOE) Standard
1) Does your hospital have a functioning CPOE system in at least one inpatient unit of the hospital? 
2) What percent of your hospital’s total inpatient medication orders (including orders made in units which do NOT have a functioning CPOE) do prescribers enter via a CPOE system that: 
    • includes decision support software to reduce prescribing errors</t>
    </r>
    <r>
      <rPr>
        <sz val="14"/>
        <color rgb="FF595959"/>
        <rFont val="Arial"/>
        <family val="2"/>
      </rPr>
      <t>;</t>
    </r>
    <r>
      <rPr>
        <sz val="14"/>
        <color rgb="FF595959"/>
        <rFont val="Arimo"/>
      </rPr>
      <t xml:space="preserve"> and, 
    • is linked13 to pharmacy, laboratory, and admitting-discharge-transfer (ADT) information in your hospital 
3) What was your hospital’s score when it tested its CPOE system using the Leapfrog CPOE Evaluation Tool? Test must be completed on or after April 1, 2014. 
</t>
    </r>
  </si>
  <si>
    <r>
      <t xml:space="preserve">
2014 ICU Physician Staffing (IPS) Standard</t>
    </r>
    <r>
      <rPr>
        <b/>
        <sz val="14"/>
        <color rgb="FF595959"/>
        <rFont val="Arimo"/>
      </rPr>
      <t xml:space="preserve">
</t>
    </r>
    <r>
      <rPr>
        <sz val="14"/>
        <color rgb="FF595959"/>
        <rFont val="Arimo"/>
      </rPr>
      <t xml:space="preserve">
1) Does your hospital operate any adult or pediatric general medical and/or surgical ICUs or neuro ICUs31? 
2) Are all patients in these ICUs managed or co-managed by one or more physicians who are certified in critical care medicine?
3) Is one or more of these physicians ordinarily present in each of these ICUs during daytime hours for at least 8 hours per day, 7 days per week, and do they provide clinical care exclusively in one ICU during these hours?
4) When these physicians are not present in these ICUs on-site or via telemedicine, do they return more than 95% of calls/pages from these units within five minutes, based on a quantified analysis of notification device response time? 
5) When these physicians are not present on-site in the ICU or not able to reach an ICU patient within 5 minutes, can they rely on a physician, 
physician assistant, nurse practitioner, or FCCS-certified nurse “effector who is in the hospital and able to reach these ICU patients within five 
minutes in more than 95% of the cases, based on a quantified analysis of notification device response time? 
6) Are all patients in these ICUs managed or co-managed by one or more physicians certified in critical care medicine who are: 
    • ordinarily present on-site in these units</t>
    </r>
    <r>
      <rPr>
        <sz val="14"/>
        <color rgb="FF595959"/>
        <rFont val="Arial"/>
        <family val="2"/>
      </rPr>
      <t>;</t>
    </r>
    <r>
      <rPr>
        <sz val="14"/>
        <color rgb="FF595959"/>
        <rFont val="Arimo"/>
      </rPr>
      <t xml:space="preserve"> 
    • for at least 8 hours per day, 4 days per week or 4 hours per day, 7 
days per week, and 
    • providing clinical care exclusively in one ICU during these hours
7) Are all patients in these ICUs managed or co-managed by one or more physicians certified in critical care medicine who are: 
    • present via telemedicine for 24 hours per day, 7 days per week 
    • meet modified Leapfrog ICU requirements for intensivist presence in the ICU via telemedicine (More Information33) 
    • supported in the establishment and revision of daily care planning for each ICU patient by an on-site intensivist, hospitalist, anesthesiologist, or physician trained in emergency medicine 
8) Are all patients in these ICUs managed or co-managed by one or more physicians certified in critical care medicine who are: 
    • on-site at least 4 days per week to establish or revise daily care plans for each ICU patient? 
9) If not all patients are managed or co-managed by physicians certified in critical care medicine, are some patients managed by these physicians? 
10) Does your hospital have a board-approved budget that is adequate to meet this commitment? 
11) Does a clinical pharmacist make daily rounds on patients in these ICUs 7 days per week?
12) Does a physician certified in critical care medicine lead daily multi-disciplinary rounds on-site on patients in these ICUs 7 days per week?
13) When certified physicians are on-site in these ICUs, do they have responsibility for all ICU admission and discharge decisions? 
</t>
    </r>
  </si>
  <si>
    <t xml:space="preserve">
Patients ages 18 years and older who have had a qualifying outpatient visit or home visit during the measurement year, and who completed a full, standardized screening tool (e.g., AUDIT, DAST) because they indicated risky or problematic substance use during the brief, annual screen. Patients in the denominator who completed a full, standardized screening tool as indicated by one of the following CPT or HCPCS codes. 
For more information see: http://www.oregon.gov/oha/CCOData/Alcohol%20and%20Drug%20Misuse%20(SBIRT)%20-%202014.pdf</t>
  </si>
  <si>
    <t xml:space="preserve">
This measure is looking for total PCPCH enrollment by the end of calendar year 2014 (December 2014). For more information see: http://www.oregon.gov/oha/CCOData/Patient%20Centered%20Primary%20Care%20Home%20(PCPCH)%20Enrollment%20-%202014.pdf</t>
  </si>
  <si>
    <t xml:space="preserve">
This measure calculates the percentage of acute care inpatient hospitalizations that include an identified undesirable (adverse) event during the hospitalization.</t>
  </si>
  <si>
    <t xml:space="preserve">
2012 CMS Home Health Compare- Medicare claims</t>
  </si>
  <si>
    <t xml:space="preserve">
During the past 30 days, how many times have you driven when you’ve had perhaps too much to drink? </t>
  </si>
  <si>
    <t xml:space="preserve">
http://apps.nccd.cdc.gov/BRFSS/list.asp?cat=HC&amp;yr=2011&amp;qkey=8021&amp;state=All</t>
  </si>
  <si>
    <t xml:space="preserve">
www.cdc.gov/nutrition/downloads/State-Indicator-Report-Fruits-Vegetables-2013.pdf</t>
  </si>
  <si>
    <t xml:space="preserve">
http://apps.nccd.cdc.gov/BRFSS/list.asp?cat=PA&amp;yr=2011&amp;qkey=8291&amp;state=All</t>
  </si>
  <si>
    <t xml:space="preserve">
http://apps.nccd.cdc.gov/YouthOnline/ServerRedirect.aspx</t>
  </si>
  <si>
    <t xml:space="preserve">
www.cdc.gov/healthyyouth/schoolhealth/index.htm</t>
  </si>
  <si>
    <t xml:space="preserve">
2010 MedPAR, MDS-Medicare </t>
  </si>
  <si>
    <t xml:space="preserve">
2012 Chronic Condition Warehouse- Medicare</t>
  </si>
  <si>
    <t xml:space="preserve">
2011 Medicare SAF</t>
  </si>
  <si>
    <t xml:space="preserve">
Percentage of female adolescents 13 years of age who had three doses of the human papillomavirus (HPV) vaccine by their 13th birthday.</t>
  </si>
  <si>
    <t xml:space="preserve">
Number of admissions for bacterial pneumonia per 100,000 population</t>
  </si>
  <si>
    <t xml:space="preserve">
Number of discharges for urinary tract infection per 100,000 population age 18 years and older in a metro area or county in a one year time period</t>
  </si>
  <si>
    <t xml:space="preserve">
Percent of county population with an admissions for CHF</t>
  </si>
  <si>
    <t xml:space="preserve">
Uni-dimensional patient self-reported survey that measure the quality of preparation for care transitions (to be included in HCAHPS)</t>
  </si>
  <si>
    <t xml:space="preserve">
Percentage of acute myocardial infarction (AMI) patients who are prescribed a beta-blocker at hospital discharge</t>
  </si>
  <si>
    <t xml:space="preserve">
Percentage of acute myocardial infarction (AMI) patients who received aspirin within 24 hours before or after hospital arrival</t>
  </si>
  <si>
    <t xml:space="preserve">
Percentage of symptomatic patients with COPD who were prescribed an inhaled bronchodilator</t>
  </si>
  <si>
    <t xml:space="preserve">
Median time from emergency department arrival to time of transfer to another facility for acute coronary intervention.</t>
  </si>
  <si>
    <r>
      <t xml:space="preserve">Meaningful Use Recommended Core Set of Clinical Quality Measures (CQMs) for 2014
</t>
    </r>
    <r>
      <rPr>
        <b/>
        <sz val="14"/>
        <color rgb="FFC5D9F1"/>
        <rFont val="Arimo"/>
      </rPr>
      <t>Version date: 01/2013</t>
    </r>
  </si>
  <si>
    <r>
      <t xml:space="preserve">CMS Health Home Measure Set 
</t>
    </r>
    <r>
      <rPr>
        <sz val="14"/>
        <color rgb="FFC5D9F1"/>
        <rFont val="Arimo"/>
      </rPr>
      <t>Version date: 03/2014</t>
    </r>
  </si>
  <si>
    <r>
      <t xml:space="preserve">Oregon CCO Incentive Measures-Year Two
</t>
    </r>
    <r>
      <rPr>
        <b/>
        <sz val="14"/>
        <color rgb="FFC5D9F1"/>
        <rFont val="Arimo"/>
      </rPr>
      <t>Version date: 07/2014</t>
    </r>
  </si>
  <si>
    <r>
      <t xml:space="preserve">Oregon CCO State Performance “Test” Measures-Year Two
</t>
    </r>
    <r>
      <rPr>
        <b/>
        <sz val="14"/>
        <color rgb="FFC5D9F1"/>
        <rFont val="Arimo"/>
      </rPr>
      <t>Version date: 07/2014</t>
    </r>
  </si>
  <si>
    <r>
      <t xml:space="preserve">Most Frequently Used Measures                from Phase 1 Buying Value Analysis            (Count of Programs)
</t>
    </r>
    <r>
      <rPr>
        <b/>
        <sz val="14"/>
        <color rgb="FFC5D9F1"/>
        <rFont val="Arimo"/>
      </rPr>
      <t>Version date: 08/2013</t>
    </r>
  </si>
  <si>
    <t>BV-21</t>
  </si>
  <si>
    <t>BV-154</t>
  </si>
  <si>
    <t>BV-155</t>
  </si>
  <si>
    <t>BV-161</t>
  </si>
  <si>
    <t>BV-163</t>
  </si>
  <si>
    <t>BV-265</t>
  </si>
  <si>
    <t>BV-266</t>
  </si>
  <si>
    <t>BV-267</t>
  </si>
  <si>
    <t>BV-268</t>
  </si>
  <si>
    <t>BV-269</t>
  </si>
  <si>
    <t>BV-270</t>
  </si>
  <si>
    <t>BV-271</t>
  </si>
  <si>
    <t>BV-272</t>
  </si>
  <si>
    <t>BV-273</t>
  </si>
  <si>
    <t>BV-274</t>
  </si>
  <si>
    <t>BV-275</t>
  </si>
  <si>
    <t>BV-276</t>
  </si>
  <si>
    <t>BV-277</t>
  </si>
  <si>
    <t>BV-278</t>
  </si>
  <si>
    <t>BV-279</t>
  </si>
  <si>
    <t>BV-280</t>
  </si>
  <si>
    <t>BV-281</t>
  </si>
  <si>
    <t>BV-282</t>
  </si>
  <si>
    <t>BV-283</t>
  </si>
  <si>
    <t>Criterion C2</t>
  </si>
  <si>
    <t>Criterion E2</t>
  </si>
  <si>
    <t>Criterion F2</t>
  </si>
  <si>
    <t>Criterion G2</t>
  </si>
  <si>
    <t>Criterion H2</t>
  </si>
  <si>
    <t>Criterion I2</t>
  </si>
  <si>
    <t>Criterion J2</t>
  </si>
  <si>
    <t>Criterion A2</t>
  </si>
  <si>
    <t>Criterion B2</t>
  </si>
  <si>
    <t>Criterion D22</t>
  </si>
  <si>
    <t>selection_criteria_a</t>
  </si>
  <si>
    <t>selection_criteria_b</t>
  </si>
  <si>
    <t>selection_criteria_c</t>
  </si>
  <si>
    <t>selection_criteria_d</t>
  </si>
  <si>
    <t>selection_criteria_e</t>
  </si>
  <si>
    <t>selection_criteria_f</t>
  </si>
  <si>
    <t>selection_criteria_g</t>
  </si>
  <si>
    <t>selection_criteria_h</t>
  </si>
  <si>
    <t>selection_criteria_i</t>
  </si>
  <si>
    <t>selection_criteria_j</t>
  </si>
  <si>
    <r>
      <rPr>
        <b/>
        <sz val="14"/>
        <color theme="1" tint="0.34998626667073579"/>
        <rFont val="Arimo"/>
      </rPr>
      <t>Instructions:</t>
    </r>
    <r>
      <rPr>
        <sz val="14"/>
        <color theme="1" tint="0.34998626667073579"/>
        <rFont val="Georgia"/>
        <family val="1"/>
      </rPr>
      <t xml:space="preserve">
• Enter Measures for Consideration in Columns A through J.
• Begin with entering known NQF number in Column C (note: you must enter a 4-digit number (e.g., 0002 not 2 or 02)).
• 'Measure Name', 'Steward', 'CMS Number', 'Description, and 'Data Source' will auto-populate for measures currently included in the Measure Crosswalk tab. 
• Enter all remaining information manually.
</t>
    </r>
  </si>
  <si>
    <r>
      <rPr>
        <b/>
        <sz val="14"/>
        <color theme="1" tint="0.34998626667073579"/>
        <rFont val="Arimo"/>
      </rPr>
      <t>Instructions:</t>
    </r>
    <r>
      <rPr>
        <sz val="14"/>
        <color theme="1" tint="0.34998626667073579"/>
        <rFont val="Georgia"/>
        <family val="1"/>
      </rPr>
      <t xml:space="preserve">
• Identify, using the drop-down box in Row 4, the Selection Criteria identified as "Include" from Selection Criteria Worksheet .
• If your program identifies new criteria (not included on Selection Criteria worksheet) add those by manually typing into the cell. 
• For every measure, answer "Yes", "Somewhat" or "No" for every Selection Criteria using the drop-down box in each row, to select your answer.
• Manually enter measure-specific comments (e.g., benchmark, etc.) for each Criterion.
</t>
    </r>
  </si>
  <si>
    <t xml:space="preserve">
CMS Health Home Measure Set 
</t>
  </si>
  <si>
    <t xml:space="preserve">
CMMI Priority Measures for Monitoring and Evaluation
</t>
  </si>
  <si>
    <t xml:space="preserve">
Core Set of Children’s Health Care Quality Measures for Medicaid and CHIP (Child Core Set)
</t>
  </si>
  <si>
    <t xml:space="preserve">
Core Set of Health Care Quality Measures for Adults Enrolled in Medicaid (Medicaid Adult Core Set)</t>
  </si>
  <si>
    <t xml:space="preserve">
Medicare Hospital Value-Based Purchasing 
(FY's 2015 &amp;2016)</t>
  </si>
  <si>
    <t xml:space="preserve">
Medicare Hospital Compare</t>
  </si>
  <si>
    <t xml:space="preserve">
Oregon CCO Incentive Measures- Year Two, July 2014</t>
  </si>
  <si>
    <t xml:space="preserve">
Oregon CCO State Performance “Test” Measures- Year Two, July 2014</t>
  </si>
  <si>
    <t xml:space="preserve">
VT ACO Pilot Core Performance Measures for Payment and Reporting in Year One (January 16, 2014)</t>
  </si>
  <si>
    <t xml:space="preserve">
Set  B</t>
  </si>
  <si>
    <r>
      <rPr>
        <sz val="16"/>
        <color rgb="FF1C6938"/>
        <rFont val="Arimo"/>
      </rPr>
      <t xml:space="preserve">1)  </t>
    </r>
    <r>
      <rPr>
        <u/>
        <sz val="16"/>
        <color rgb="FF1C6938"/>
        <rFont val="Arimo"/>
      </rPr>
      <t>Measure Selection Tool</t>
    </r>
  </si>
  <si>
    <r>
      <rPr>
        <sz val="16"/>
        <color rgb="FF1C6938"/>
        <rFont val="Arimo"/>
      </rPr>
      <t xml:space="preserve">2)  </t>
    </r>
    <r>
      <rPr>
        <u/>
        <sz val="16"/>
        <color rgb="FF1C6938"/>
        <rFont val="Arimo"/>
      </rPr>
      <t>Summary</t>
    </r>
  </si>
  <si>
    <r>
      <rPr>
        <sz val="16"/>
        <color rgb="FF1C6938"/>
        <rFont val="Arimo"/>
      </rPr>
      <t xml:space="preserve">3) </t>
    </r>
    <r>
      <rPr>
        <u/>
        <sz val="16"/>
        <color rgb="FF1C6938"/>
        <rFont val="Arimo"/>
      </rPr>
      <t xml:space="preserve"> Measure Crosswalk</t>
    </r>
  </si>
  <si>
    <r>
      <rPr>
        <sz val="16"/>
        <color rgb="FF1C6938"/>
        <rFont val="Arimo"/>
      </rPr>
      <t xml:space="preserve">4) </t>
    </r>
    <r>
      <rPr>
        <u/>
        <sz val="16"/>
        <color rgb="FF1C6938"/>
        <rFont val="Arimo"/>
      </rPr>
      <t xml:space="preserve"> Links to Source Documents</t>
    </r>
  </si>
  <si>
    <t>DATA DROPDOWN</t>
  </si>
  <si>
    <t>DO NOT EDIT OR DELETE</t>
  </si>
  <si>
    <t>Select Criterion A:</t>
  </si>
  <si>
    <t>Select Criterion B:</t>
  </si>
  <si>
    <t>Select Criterion C:</t>
  </si>
  <si>
    <t>Select Criterion D:</t>
  </si>
  <si>
    <t>Select Criterion E:</t>
  </si>
  <si>
    <t>Select Criterion F:</t>
  </si>
  <si>
    <t>Select Criterion G:</t>
  </si>
  <si>
    <t>Select Criterion H:</t>
  </si>
  <si>
    <t>Select Criterion I:</t>
  </si>
  <si>
    <t>Select Criterion J:</t>
  </si>
  <si>
    <t>Present an opportunity for quality improvement</t>
  </si>
  <si>
    <t>Click here to use criterion dropdown menu</t>
  </si>
  <si>
    <t>1365</t>
  </si>
  <si>
    <t>1381</t>
  </si>
  <si>
    <t>1401</t>
  </si>
  <si>
    <t>1550</t>
  </si>
  <si>
    <t>1551</t>
  </si>
  <si>
    <t>1653</t>
  </si>
  <si>
    <t>1716</t>
  </si>
  <si>
    <t>1717</t>
  </si>
  <si>
    <t>1789</t>
  </si>
  <si>
    <t>2158</t>
  </si>
  <si>
    <t>Commercial Measures</t>
  </si>
  <si>
    <t>Physical Activity in Older Adults (PAO)</t>
  </si>
  <si>
    <t>0029</t>
  </si>
  <si>
    <t>Urinary Incontinence Management in Older Adults (MUI) - a. Discussing urinary incontinence, b. Receiving urinary incontinence treatment</t>
  </si>
  <si>
    <t>0030</t>
  </si>
  <si>
    <t xml:space="preserve">
Percentage of patients 65 years of age and older who reported having a urine leakage problem in the last six months and who discussed their urinary leakage problem with their current practitioner
The percentage of patients 65 years of age and older who reported having a urine leakage problem in the last six months and who received treatment for their current urine leakage problem</t>
  </si>
  <si>
    <t>Fall Risk Management (FRM)</t>
  </si>
  <si>
    <t>0035</t>
  </si>
  <si>
    <t xml:space="preserve">
Assesses different facets of fall risk management:
Discussing Fall Risk. The percentage of adults 75 years of age and older, or 65–74 years of age with balance or walking problems or a fall in the past 12 months, who were seen by a practitioner in the past 12 months and who discussed falls or problems with balance or walking with their current practitioner.
Managing Fall Risk. The percentage of adults 65 years of age and older who had a fall or had problems with balance or walking in the past 12 months, who were seen by a practitioner in the past 12 months and who received fall risk intervention from their current practitioner.</t>
  </si>
  <si>
    <t>Flu Shot for Older Adults</t>
  </si>
  <si>
    <t>0040</t>
  </si>
  <si>
    <t xml:space="preserve">
Percentage of patients age 65 and over who received an influenza vaccination from September through December of the year</t>
  </si>
  <si>
    <t>Osteoporosis Management in Women who had a Fracture (OMW)</t>
  </si>
  <si>
    <t>0053</t>
  </si>
  <si>
    <t xml:space="preserve">
The percentage of women 67 years of age and older who suffered a fracture and who had either a bone mineral density (BMD) test or prescription for a drug to treat or prevent osteoporosis in the six months after the date of fracture.</t>
  </si>
  <si>
    <t>Diabetes: Appropriate Treatment of Hypertension</t>
  </si>
  <si>
    <t>0546</t>
  </si>
  <si>
    <t xml:space="preserve">Pharmacy Quality Alliance </t>
  </si>
  <si>
    <t xml:space="preserve">
The percentage of patients who were dispensed a medication for diabetes and hypertension that are receiving an angiotensin-converting -enzyme-inhibitor (ACEI) or angiotensin receptor blocker (ARB) or direct renin inhibitor (DRI) renin-angiotensin-antagonist medication.</t>
  </si>
  <si>
    <t>Care for Older Adults (COA) – Medication Review</t>
  </si>
  <si>
    <t>0553</t>
  </si>
  <si>
    <t>Percentage of adults 65 years and older who had a medication review during the measurement year; a review of all a member’s medications, including prescription medications, over-the-counter (OTC) medications and herbal or supplemental therapies by a prescribing practitioner or clinical pharmacist.</t>
  </si>
  <si>
    <t>Appeals Auto–Forward</t>
  </si>
  <si>
    <t xml:space="preserve">
Percent of plan members who got a timely response when they made an appeal request to the drug plan about a decision to refuse payment or coverage. </t>
  </si>
  <si>
    <t xml:space="preserve">Appeals Upheld   </t>
  </si>
  <si>
    <t xml:space="preserve">
This measure/rating shows how often an Independent Reviewer thought the drug plan’s decision to deny an appeal was fair. This includes appeals made by plan members and out-of-network providers. (This rating is not based on how often the plan denies appeals, but rather how fair the plan is when they do deny an appeal.) </t>
  </si>
  <si>
    <t>Care Coordination - CAHPS</t>
  </si>
  <si>
    <t>CAHPS</t>
  </si>
  <si>
    <t xml:space="preserve">
Percent of the best possible score the plan earned on how well the plan coordinates members’ care. (This includes whether doctors had the records and information they need about members’ care and how quickly members got their test results.)</t>
  </si>
  <si>
    <t xml:space="preserve">Care for Older Adults (COA) – Functional Status Assessment 
</t>
  </si>
  <si>
    <t xml:space="preserve">
Percent of plan members whose doctor has done a “functional status assessment” to see how well they are able to do “activities of daily living” (such as dressing, eating, and bathing). (This information about the yearly assessment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</si>
  <si>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Care for Older Adults (COA) – Pain Screening</t>
  </si>
  <si>
    <t xml:space="preserve">
Percent of plan members who had a pain screening or pain management plan at least once during the year. (This information about pain screening or pain management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</si>
  <si>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 xml:space="preserve">Complaints about the Drug Plan </t>
  </si>
  <si>
    <t xml:space="preserve">
How many complaints Medicare received about the drug plan.</t>
  </si>
  <si>
    <t xml:space="preserve">Complaints about the Health Plan  </t>
  </si>
  <si>
    <t xml:space="preserve">
How many complaints Medicare received about the health plan. 
</t>
  </si>
  <si>
    <t xml:space="preserve">Drug Plan Quality Improvement </t>
  </si>
  <si>
    <t xml:space="preserve">
This shows how much the drug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 
</t>
  </si>
  <si>
    <t>Getting Needed Prescription Drugs -CAHPS</t>
  </si>
  <si>
    <t xml:space="preserve">Percent of the best possible score the plan earned on how easy it is for members to get the prescription drugs they need using the plan. </t>
  </si>
  <si>
    <t xml:space="preserve">Health Plan Quality Improvement   </t>
  </si>
  <si>
    <t xml:space="preserve">
This shows how much the health plan’s performance has improved or declined from one year to the next year.   To calculate the plan’s improvement rating, Medicare compares the plan’s previous scores to its 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 </t>
  </si>
  <si>
    <t xml:space="preserve">Improving or Maintaining Mental Health </t>
  </si>
  <si>
    <t xml:space="preserve">
Percent of all plan members whose mental health was the same or better than expected after two years. 
</t>
  </si>
  <si>
    <t xml:space="preserve">Improving or Maintaining Physical Health </t>
  </si>
  <si>
    <t xml:space="preserve">
Percent of all plan members whose physical health was the same or better than expected after two years.</t>
  </si>
  <si>
    <t>Members Choosing to Leave the Plan</t>
  </si>
  <si>
    <t xml:space="preserve">
The percent of plan members who chose to leave the plan in 2013. (This does not include members who did not choose to leave the plan, such as members who moved out of the service area.) </t>
  </si>
  <si>
    <t xml:space="preserve">Members Choosing to Leave the Plan   </t>
  </si>
  <si>
    <t xml:space="preserve">MPF Price Accuracy </t>
  </si>
  <si>
    <t xml:space="preserve">
A score comparing the prices members actually pay for their drugs to the drug prices the plan provided for this Website (Medicare’s Plan Finder Website). (Higher scores are better because they mean the plan provided more accurate prices.) </t>
  </si>
  <si>
    <t>Plan Makes Timely Decisions about Appeals</t>
  </si>
  <si>
    <t xml:space="preserve">
Percent of plan members who got a timely response when they made an appeal request to the health plan about a decision to refuse payment or coverage. </t>
  </si>
  <si>
    <t>Rating of Drug Plan -CAHPS</t>
  </si>
  <si>
    <t xml:space="preserve">
Percent of the best possible score the plan earned from members who rated the prescription drug plan. 
</t>
  </si>
  <si>
    <t>Reviewing Appeals Decisions</t>
  </si>
  <si>
    <t xml:space="preserve">
This measure/rating shows how often an Independent Reviewer thought the health plan’s decision to deny an appeal was fair. This includes appeals made by plan members and out-of-network providers. (This rating is not based on how often the plan denies appeals, but rather how fair the plan is when they do deny an appeal.) </t>
  </si>
  <si>
    <t xml:space="preserve">
The percent of members whose plan did an assessment of their health needs and risks in the past year. The results of this review are used to help the member get the 
care they need. (Medicare collects this information only from Medicare Special Needs 
Plans. Medicare does not collect this information from other types of plans.)</t>
  </si>
  <si>
    <t xml:space="preserve">
This measure has two rates that assess the promotion of physical activity in older adults:
Discussing Physical Activity: Percentage patients 65 years of age and older who reported discussing their level of exercise or physical activity with a doctor or other health provider in the last 12 months
Advising Physical Activity: Percentage patients 65 years of age and older who reported receiving advice to start, increase, or maintain their level of exercise or physical activity from a doctor or other health provider in the last 12 months</t>
  </si>
  <si>
    <t>PAO</t>
  </si>
  <si>
    <t>FRM</t>
  </si>
  <si>
    <t>OMW</t>
  </si>
  <si>
    <t>COA</t>
  </si>
  <si>
    <t>BV-284</t>
  </si>
  <si>
    <t>BV-285</t>
  </si>
  <si>
    <t>BV-286</t>
  </si>
  <si>
    <t>BV-287</t>
  </si>
  <si>
    <t>BV-288</t>
  </si>
  <si>
    <t>BV-289</t>
  </si>
  <si>
    <t>BV-290</t>
  </si>
  <si>
    <t>BV-291</t>
  </si>
  <si>
    <t>BV-292</t>
  </si>
  <si>
    <t>BV-293</t>
  </si>
  <si>
    <t>BV-294</t>
  </si>
  <si>
    <t>BV-295</t>
  </si>
  <si>
    <t>BV-296</t>
  </si>
  <si>
    <t>BV-297</t>
  </si>
  <si>
    <t>Bv-298</t>
  </si>
  <si>
    <t>BV-299</t>
  </si>
  <si>
    <t>BV-300</t>
  </si>
  <si>
    <t>BV-301</t>
  </si>
  <si>
    <t>BV-302</t>
  </si>
  <si>
    <t>BV-303</t>
  </si>
  <si>
    <t>BV-304</t>
  </si>
  <si>
    <t>BV-305</t>
  </si>
  <si>
    <t>BV-306</t>
  </si>
  <si>
    <t>BV-307</t>
  </si>
  <si>
    <t>BV-308</t>
  </si>
  <si>
    <t>BV-309</t>
  </si>
  <si>
    <t>Independent Review</t>
  </si>
  <si>
    <t>Complaints Tracking Module (CTM)</t>
  </si>
  <si>
    <t>Star Ratings</t>
  </si>
  <si>
    <t>Medicare Beneficiary Database Suite of Systems</t>
  </si>
  <si>
    <t xml:space="preserve">PDE data, MPF Pricing Files, HPMS approved formulary extracts, and data from First 
DataBank and Medi-span 
</t>
  </si>
  <si>
    <t>BV-310</t>
  </si>
  <si>
    <t>Emergency Transfer Communication Measure</t>
  </si>
  <si>
    <t>0291</t>
  </si>
  <si>
    <t>U.of MN Rural Health Research Center</t>
  </si>
  <si>
    <t xml:space="preserve">
Percentage of patients transferred to another healthcare facility whose medical record documentation indicated that REQUIRED information was communicated to the receiving facility prior to departure (SUBSECTION 1) OR WITHIN 30 MINUTES OF TRANSFER (SUBSECTION 2-7)</t>
  </si>
  <si>
    <t>BV-311</t>
  </si>
  <si>
    <t xml:space="preserve">Medication Reconciliation: # of Unintentional Med. Discrepancies per Pt </t>
  </si>
  <si>
    <t>Brigham and Women's Hospital</t>
  </si>
  <si>
    <t xml:space="preserve">
This measure assesses the actual quality of the medication reconciliation process by identifying errors in admission and discharge medication orders due to problems with the medication reconciliation process. The target population is any hospitalized adult patient. The time frame is the hospitalization period. 
At the time of admission, the admission orders are compared to the preadmission medication list (PAML) compiled by trained pharmacist (i.e., the gold standard) to look for discrepancies and identify which discrepancies were unintentional using brief medical record review. This process is repeated at the time of discharge where the discharge medication list is compared to the PAML and medications ordered during the hospitalization.</t>
  </si>
  <si>
    <t>October 2014</t>
  </si>
  <si>
    <t>CMS Medicare Part C &amp; D Star Ratings Measures</t>
  </si>
  <si>
    <t>http://www.cms.gov/Medicare/Prescription-Drug-Coverage/PrescriptionDrugCovGenIn/PerformanceData.html</t>
  </si>
  <si>
    <t>http://www.medicare.gov/sign-up-change-plans/when-can-i-join-a-health-or-drug-plan/five-star-enrollment/5-star-enrollment-period.html</t>
  </si>
  <si>
    <t>23</t>
  </si>
  <si>
    <t>2456</t>
  </si>
  <si>
    <t xml:space="preserve">
Medicare uses information from member satisfaction surveys, plans, and health care providers to give overall performance star ratings to plans. A plan can get a rating between 1 and 5 stars. A 5-star rating is considered excellent. These ratings help members compare plans based on quality and performance. Medicare updates these ratings each fall for the following year. These ratings can change each year.</t>
  </si>
  <si>
    <t>CMS139</t>
  </si>
  <si>
    <t>CMS130</t>
  </si>
  <si>
    <t>Yes (053)</t>
  </si>
  <si>
    <t>Yes (108)</t>
  </si>
  <si>
    <t>Yes (116)</t>
  </si>
  <si>
    <t>Yes (118)</t>
  </si>
  <si>
    <t>Yes (006)</t>
  </si>
  <si>
    <t>Yes (052)</t>
  </si>
  <si>
    <t>Yes (021)</t>
  </si>
  <si>
    <t>Yes (394)</t>
  </si>
  <si>
    <t>Yes (338)</t>
  </si>
  <si>
    <t>CMS125</t>
  </si>
  <si>
    <t>Osteoporosis: Communication with the Physician Managing On-going Care Post-Fracture of Hip, Spine or Distal Radius for Men and Women Aged 50 Years and Older</t>
  </si>
  <si>
    <t>Screening or Therapy for Osteoporosis for Women Aged 65 Years and Older</t>
  </si>
  <si>
    <t>Percentage of female patients aged 65 years and older who have a central dual-energy X- ray absorptiometry (DXA) measurement ordered or performed at least once since age 60 or pharmacologic therapy prescribed within 12 months</t>
  </si>
  <si>
    <t>Osteoporosis: Management Following Fracture of Hip, Spine or Distal Radius for Men and Women Aged 50 Years and Older</t>
  </si>
  <si>
    <t xml:space="preserve"> Percentage of patients aged 50 years and older with fracture of the hip, spine, or distal radius who had a central dual-energy X-ray absorptiometry (DXA) measurement ordered or performed or pharmacologic therapy prescribed</t>
  </si>
  <si>
    <t>Optimal Vascular Composite</t>
  </si>
  <si>
    <t>MNCM</t>
  </si>
  <si>
    <t>Age-Related Macular Degeneration (AMD): Dilated Macular Examination</t>
  </si>
  <si>
    <t>AAO</t>
  </si>
  <si>
    <t>Emergency Medicine: 12-Lead Electrocardiogram (ECG) Performed for Non-Traumatic Chest Pain</t>
  </si>
  <si>
    <t>Percentage of patients aged 40 years and older with an emergency department discharge diagnosis of non-traumatic chest pain who had a 12-lead electrocardiogram (ECG) performed</t>
  </si>
  <si>
    <t>Chronic Obstructive Pulmonary Disease (COPD): Spirometry Evaluation</t>
  </si>
  <si>
    <t>ATS</t>
  </si>
  <si>
    <t>Percentage of patients aged 18 years and older with a diagnosis of COPD who had spirometry results documented</t>
  </si>
  <si>
    <t>Coronary Artery Bypass Graft (CABG): Postoperative Renal Failure</t>
  </si>
  <si>
    <t>STS</t>
  </si>
  <si>
    <t>Percentage of patients aged 18 years and older undergoing isolated CABG surgery (without pre-existing renal failure) who develop postoperative renal failure or require dialysis</t>
  </si>
  <si>
    <t>Coronary Artery Bypass Graft (CABG): Surgical Re-Exploration</t>
  </si>
  <si>
    <t>Percentage of patients aged 18 years and older undergoing isolated CABG surgery who require a return to the operating room (OR) during the current hospitalization for mediastinal bleeding with or without tamponade, graft occlusion, valve dysfunction, or other cardiac reason</t>
  </si>
  <si>
    <t>Coronary Artery Bypass Graft (CABG): Prolonged Intubation</t>
  </si>
  <si>
    <t>Percentage of patients aged 18 years and older undergoing isolated CABG surgery who require postoperative intubation &gt; 24 hours</t>
  </si>
  <si>
    <t>Coronary Artery Bypass Graft (CABG): Deep Sternal Wound Infection Rate</t>
  </si>
  <si>
    <t>Percentage of patients aged 18 years and older undergoing isolated CABG surgery who, within 30 days postoperatively, develop deep sternal wound infection involving muscle, bone, and/or mediastinum requiring operative intervention</t>
  </si>
  <si>
    <t>Coronary Artery Bypass Graft (CABG): Stroke</t>
  </si>
  <si>
    <t>Percentage of patients aged 18 years and older undergoing isolated CABG surgery who have a postoperative stroke (i.e., any confirmed neurological deficit of abrupt onset caused by a disturbance in blood supply to the brain) that did not resolve within 24 hours</t>
  </si>
  <si>
    <t>Coronary Artery Bypass Graft (CABG): Use of Internal Mammary Artery (IMA) in Patients with Isolated CABG Surgery</t>
  </si>
  <si>
    <t xml:space="preserve"> Percentage of patients aged 18 years and older undergoing isolated CABG surgery who received an IMA graft</t>
  </si>
  <si>
    <t>Pain Brought Under Control Within 48 Hours</t>
  </si>
  <si>
    <t>NHPCO</t>
  </si>
  <si>
    <t>Patients aged 18 and older who report being uncomfortable because of pain at the initial assessment (after admission to palliative care services) who report pain was brought to a comfortable level within 48 hours</t>
  </si>
  <si>
    <t>Coronary Artery Bypass Graft (CABG): Preoperative Beta-Blocker in Patients with Isolated CABG Surgery</t>
  </si>
  <si>
    <t>Percentage of isolated Coronary Artery Bypass Graft (CABG) surgeries for patients aged 18 years and older who received a beta-blocker within 24 hours prior to surgical incision</t>
  </si>
  <si>
    <t>Perioperative Care: Venous Thromboembolism (VTE) Prophylaxis (When Indicated in ALL Patients)</t>
  </si>
  <si>
    <t>Percentage of surgical patients aged 18 years and older undergoing procedures for which VTE prophylaxis is indicated in all patients, who had an order for Low Molecular Weight Heparin (LMWH), Low-Dose Unfractionated Heparin (LDUH), adjusted-dose warfarin, fondaparinux or mechanical prophylaxis to be given within 24 hours prior to incision time or within 24 hours after surgery end time</t>
  </si>
  <si>
    <t>Stroke and Stroke Rehabilitation: Anticoagulant Therapy Prescribed for Atrial Fibrillation (AF) at Discharge</t>
  </si>
  <si>
    <t>AANI</t>
  </si>
  <si>
    <t>Percentage of patients aged 18 years and older with a diagnosis of ischemic stroke or transient ischemic attack (TIA) with documented permanent, persistent, or paroxysmal atrial fibrillation who were prescribed an anticoagulant at discharge</t>
  </si>
  <si>
    <t>Perioperative Care: Discontinuation of Prophylactic Parenteral Antibiotics (Non-Cardiac Procedures)</t>
  </si>
  <si>
    <t>Percentage of non-cardiac surgical patients aged 18 years and older undergoing procedures with the indications for prophylactic parenteral antibiotics AND who received a prophylactic parenteral antibiotic, who have an order for discontinuation of prophylactic parenteral antibiotics within 24 hours of surgical end time</t>
  </si>
  <si>
    <t>Adult Kidney Disease: Peritoneal Dialysis Adequacy: Solute</t>
  </si>
  <si>
    <t>RPA</t>
  </si>
  <si>
    <t>Percentage of patients aged 18 years and older with a diagnosis of End Stage Renal Disease (ESRD) receiving peritoneal dialysis who have a total Kt/V ≥ 1.7 per week measured once every 4 months</t>
  </si>
  <si>
    <t>Adult Kidney Disease: Hemodialysis Adequacy: Solute</t>
  </si>
  <si>
    <t>Percentage of calendar months within a 12-month period during which patients aged 18 years and older with a diagnosis of End Stage Renal Disease (ESRD) receiving hemodialysis three times a week for ≥ 90 days who have a spKt/V ≥ 1.2</t>
  </si>
  <si>
    <t>Stroke and Stroke Rehabilitation: Discharged on Antithrombotic Therapy</t>
  </si>
  <si>
    <t>Percentage of patients aged 18 years and older with a diagnosis of ischemic stroke or transient ischemic attack (TIA) with documented permanent, persistent, or paroxysmal atrial fibrillation who were prescribed an antithrombotic at discharge</t>
  </si>
  <si>
    <t>Percentage of patients aged 65 years and older who have an advance care plan or surrogate decision maker documented in the medical record or documentation in the medical record that an advance care plan was discussed but the patient did not wish or was not able to name a surrogate decision maker or provide an advance care plan.</t>
  </si>
  <si>
    <t>Hematology: Myelodysplastic Syndrome (MDS) and Acute Leukemias: Baseline
Cytogenetic Testing Performed on Bone Marrow</t>
  </si>
  <si>
    <t>Percentage of patients aged 18 years and older with a diagnosis of myelodysplastic syndrome (MDS) or an acute leukemia who had baseline cytogenetic testing performed on bone marrow</t>
  </si>
  <si>
    <t>Hematology: Myelodysplastic Syndrome (MDS): Documentation of Iron Stores in Patients Receiving Erythropoietin Therapy</t>
  </si>
  <si>
    <t>Percentage of patients aged 18 years and older with a diagnosis of myelodysplastic syndrome (MDS) who are receiving erythropoietin therapy with documentation of iron stores within 60 days prior to initiating erythropoietin therapy</t>
  </si>
  <si>
    <t>Hematology: Chronic Lymphocytic Leukemia (CLL): Baseline Flow Cytometry</t>
  </si>
  <si>
    <t>Percentage of patients aged 18 years and older seen within a 12 month reporting period with a diagnosis of chronic lymphocytic leukemia (CLL) made at any time during or prior to the reporting period who had baseline flow cytometry studies performed and documented in the chart</t>
  </si>
  <si>
    <t>Hematology: Multiple Myeloma: Treatment with Bisphosphonates</t>
  </si>
  <si>
    <t>Percentage of patients aged 18 years and older with a diagnosis of multiple myeloma, not in remission, who were prescribed or received intravenous bisphosphonate therapy within the 12-month reporting period</t>
  </si>
  <si>
    <t>Oncology: Radiation Dose Limits to Normal Tissues</t>
  </si>
  <si>
    <t>ASTRO</t>
  </si>
  <si>
    <t>Oncology: Medical and Radiation – Plan of Care for Pain</t>
  </si>
  <si>
    <t>Oncology: Cancer Stage Documented</t>
  </si>
  <si>
    <t>Percentage of patients, regardless of age, with a diagnosis of cancer who are seen in the ambulatory setting who have a baseline American Joint Committee on Cancer (AJCC) cancer stage or documentation that the cancer is metastatic in the medical record at least once during the 12 month reporting period</t>
  </si>
  <si>
    <t>Prostate Cancer: Adjuvant Hormonal Therapy for High Risk Prostate Cancer Patients</t>
  </si>
  <si>
    <t>Breast Cancer Resection Pathology Reporting: pT Category (Primary Tumor) and pN Category (Regional Lymph Nodes) with Histologic Grade</t>
  </si>
  <si>
    <t>Percentage of breast cancer resection pathology reports that include the pT category (primary tumor), the pN category (regional lymph nodes), and the histologic grade</t>
  </si>
  <si>
    <t>Colorectal Cancer Resection Pathology Reporting: pT Category (Primary Tumor) and pN Category (Regional Lymph Nodes) with Histologic Grade</t>
  </si>
  <si>
    <t>Percentage of colon and rectum cancer resection pathology reports that include the pT category (primary tumor), the pN category (regional lymph nodes) and the histologic grade</t>
  </si>
  <si>
    <t>Hepatitis C: Ribonucleic Acid (RNA) Testing Before Initiating Treatment</t>
  </si>
  <si>
    <t>AGA</t>
  </si>
  <si>
    <t>Percentage of patients aged 18 years and older with a diagnosis of chronic hepatitis C who started antiviral treatment within the 12 month reporting period for whom quantitative hepatitis C virus (HCV) ribonucleic acid (RNA) testing was performed within 12 months prior to initiation of antiviral treatment</t>
  </si>
  <si>
    <t>Hepatitis C: Hepatitis C Virus (HCV) Genotype Testing Prior to Treatment</t>
  </si>
  <si>
    <t>Percentage of patients aged 18 years and older with a diagnosis of chronic hepatitis C who started antiviral treatment within the 12 month reporting period for whom hepatitis C virus (HCV) genotype testing was performed within 12 months prior to initiation of antiviral treatment</t>
  </si>
  <si>
    <t>Hepatitis C: Hepatitis C Virus (HCV) Ribonucleic Acid (RNA) Testing Between 4-12 Weeks After Initiation of Treatment</t>
  </si>
  <si>
    <t>Percentage of patients aged 18 years and older with a diagnosis of chronic hepatitis C who are receiving antiviral treatment for whom quantitative hepatitis C virus (HCV) ribonucleic acid (RNA) testing was performed between 4-12 weeks after the initiation of antiviral treatment</t>
  </si>
  <si>
    <t>Hepatitis C: Hepatitis A Vaccination</t>
  </si>
  <si>
    <t>Percentage of patients aged 18 years and older with a diagnosis of chronic hepatitis C who have received at least one injection of hepatitis A vaccine, or who have documented immunity to hepatitis A</t>
  </si>
  <si>
    <t>HIV/AIDS: Sexually Transmitted Disease Screening for Chlamydia, Gonorrhea, and Syphilis</t>
  </si>
  <si>
    <t xml:space="preserve">Percentage of patients aged 13 years and older with a diagnosis of HIV/AIDS for whom chlamydia, gonorrhea and syphilis screenings were performed at least once since the diagnosis of HIV infection </t>
  </si>
  <si>
    <t>Pain Assessment and Follow-Up</t>
  </si>
  <si>
    <t>Percentage of visits for patients aged 18 years and older with documentation of a pain assessment using a standardized tool(s) on each visit AND documentation of a follow-up plan when pain is present</t>
  </si>
  <si>
    <t>Functional Deficit: Change in Risk-Adjusted Functional Status for Patients with Knee Impairments</t>
  </si>
  <si>
    <t>FOTO</t>
  </si>
  <si>
    <t>Percentage of patients aged 18 or older that receive treatment for a functional deficit secondary to a diagnosis that affects the knee in which the change in their Risk-Adjusted Functional Status is measured</t>
  </si>
  <si>
    <t>Functional Deficit: Change in Risk-Adjusted Functional Status for Patients with Hip Impairments</t>
  </si>
  <si>
    <t>Percentage of patients aged 18 or older that receive treatment for a functional deficit secondary to a diagnosis that affects the hip in which the change in their Risk-Adjusted Functional Status is measured</t>
  </si>
  <si>
    <t>Functional Deficit: Change in Risk-Adjusted Functional Status for Patients with Lower Leg, Foot or Ankle Impairments</t>
  </si>
  <si>
    <t>Percentage of patients aged 18 or older that receive treatment for a functional deficit secondary to a diagnosis that affects the lower leg, foot or ankle in which the change in their Risk-Adjusted Functional Status is measured</t>
  </si>
  <si>
    <t>Functional Deficit: Change in Risk-Adjusted Functional Status for Patients with Lumbar Spine Impairments</t>
  </si>
  <si>
    <t>Percentage of patients aged 18 or older that receive treatment for a functional deficit secondary to a diagnosis that affects the lumbar spine in which the change in their Risk-Adjusted Functional Status is measured</t>
  </si>
  <si>
    <t>Functional Deficit: Change in Risk-Adjusted Functional Status for Patients with Shoulder Impairments</t>
  </si>
  <si>
    <t>Percentage of patients aged 18 or older that receive treatment for a functional deficit secondary to a diagnosis that affects the shoulder in which the change in their Risk-Adjusted Functional Status is measured</t>
  </si>
  <si>
    <t>Functional Deficit: Change in Risk-Adjusted Functional Status for Patients with Elbow, Wrist or Hand Impairments</t>
  </si>
  <si>
    <t>Percentage of patients aged 18 or older that receive treatment for a functional deficit secondary to a diagnosis that affects the elbow, wrist or hand in which the change in their Risk-Adjusted Functional Status is measured</t>
  </si>
  <si>
    <t>Prevention of Central Venous Catheter (CVC)-Related Bloodstream Infections</t>
  </si>
  <si>
    <t>ASA</t>
  </si>
  <si>
    <t>Percentage of patients, regardless of age, who undergo central venous catheter (CVC) insertion for whom CVC was inserted with all elements of maximal sterile barrier technique, hand hygiene, skin preparation and, if ultrasound is used, sterile ultrasound techniques followed</t>
  </si>
  <si>
    <t>Radiology: Stenosis Measurement in Carotid Imaging Reports</t>
  </si>
  <si>
    <t>AC Radiology</t>
  </si>
  <si>
    <t>Percentage of final reports for carotid imaging studies (neck magnetic resonance angiography [MRA], neck computed tomography angiography [CTA], neck duplex ultrasound, carotid angiogram) performed that include direct or indirect reference to measurements of distal internal carotid diameter as the denominator for stenosis measurement</t>
  </si>
  <si>
    <t>Radiology: Inappropriate Use of “Probably Benign” Assessment Category in Mammography Screening</t>
  </si>
  <si>
    <t>Percentage of final reports for screening mammograms that are classified as “probably benign”</t>
  </si>
  <si>
    <t>Radiology: Reminder System for Screening Mammograms</t>
  </si>
  <si>
    <t>Percentage of patients aged 40 years and older undergoing a screening mammogram whose information is entered into a reminder system with a target due date for the next mammogram</t>
  </si>
  <si>
    <t>Radiology: Exposure Time Reported for Procedures Using Fluoroscopy</t>
  </si>
  <si>
    <t>Percentage of final reports for procedures using fluoroscopy that include documentation of radiation exposure or exposure time</t>
  </si>
  <si>
    <t>Melanoma: Overutilization of Imaging Studies in Melanoma</t>
  </si>
  <si>
    <t>AAD</t>
  </si>
  <si>
    <t>Percentage of patients, regardless of age, with a current diagnosis of stage 0 through IIC melanoma or a history of melanoma of any stage, without signs or symptoms suggesting systemic spread, seen for an office visit during the one-year measurement period, for whom no diagnostic imaging studies were ordered</t>
  </si>
  <si>
    <t>Primary Open-Angle Glaucoma (POAG): Reduction of Intraocular Pressure (IOP) by 15% OR Documentation of a Plan of Care</t>
  </si>
  <si>
    <t>Percentage of patients aged 18 years and older with a diagnosis of primary open-angle glaucoma (POAG) whose glaucoma treatment has not failed (the most recent IOP was reduced by at least 15% from the pre- intervention level) OR if the most recent IOP was not reduced by at least 15% from the pre- intervention level, a plan of care was documented within 12 months</t>
  </si>
  <si>
    <t>Age-Related Macular Degeneration (AMD): Counseling on Antioxidant Supplement</t>
  </si>
  <si>
    <t>Percentage of patients aged 50 years and older with a diagnosis of age-related macular degeneration (AMD) or their caregiver(s) who were counseled within 12 months on the benefits and/or risks of the Age-Related Eye Disease Study (AREDS) formulation for preventing progression of AMD</t>
  </si>
  <si>
    <t>Melanoma: Continuity of Care – Recall System</t>
  </si>
  <si>
    <t>Ultrasound Determination of Pregnancy Location for Pregnant Patients with
Abdominal Pain</t>
  </si>
  <si>
    <t>ACEP</t>
  </si>
  <si>
    <t>Percentage of pregnant female patients aged 14 to 50 who present to the emergency department (ED) with a chief complaint of abdominal pain or vaginal bleeding who receive a trans-abdominal or trans-vaginal ultrasound to determine pregnancy location</t>
  </si>
  <si>
    <t>Rh Immunoglobulin (Rhogam) for Rh-Negative Pregnant Women at Risk of Fetal Blood Exposure</t>
  </si>
  <si>
    <t>Percentage of Rh-negative pregnant women aged 14-50 years at risk of fetal blood exposure who receive Rh-Immunoglobulin (Rhogam) in the emergency department (ED)</t>
  </si>
  <si>
    <t>Acute Otitis Externa (AOE): Topical Therapy</t>
  </si>
  <si>
    <t>AAOHNS</t>
  </si>
  <si>
    <t>Percentage of patients aged 2 years and older with a diagnosis of AOE who were prescribed topical preparations</t>
  </si>
  <si>
    <t>Acute Otitis Externa (AOE): Systemic Antimicrobial Therapy – Avoidance of Inappropriate Use</t>
  </si>
  <si>
    <t>Percentage of patients aged 2 years and older with a diagnosis of AOE who were not prescribed systemic antimicrobial therapy</t>
  </si>
  <si>
    <t>Appropriate Follow-Up Interval for Normal Colonoscopy in Average Risk Patients</t>
  </si>
  <si>
    <t>Percentage of patients aged 50 years and older receiving a screening colonoscopy without biopsy or polypectomy who had a recommended follow-up interval of at least 10 years for repeat colonoscopy documented in their colonoscopy report</t>
  </si>
  <si>
    <t>Colonoscopy Interval for Patients with a History of Adenomatous Polyps – Avoidance of Inappropriate Use</t>
  </si>
  <si>
    <t>Percentage of patients aged 18 years and older receiving a surveillance colonoscopy, with a history of a prior adenomatous polyp(s) in previous colonoscopy findings, who had an interval of 3 or more years since their last colonoscopy</t>
  </si>
  <si>
    <t>Cardiac Stress Imaging Not Meeting Appropriate Use Criteria: Preoperative Evaluation in Low-Risk Surgery Patients</t>
  </si>
  <si>
    <t>ACC</t>
  </si>
  <si>
    <t>Percentage of stress single-photon emission computed tomography (SPECT) myocardial perfusion imaging (MPI), stress echocardiogram (ECHO), cardiac computed tomography angiography (CCTA), or cardiac magnetic resonance (CMR) performed in low risk surgery patients 18 years or older for preoperative evaluation during the 12-month reporting period</t>
  </si>
  <si>
    <t>Cardiac Stress Imaging Not Meeting Appropriate Use Criteria: Routine Testing After Percutaneous Coronary Intervention (PCI)</t>
  </si>
  <si>
    <t>Percentage of all stress  single-photon emission computed tomography (SPECT) myocardial perfusion imaging (MPI), stress echocardiogram (ECHO), cardiac computed tomography angiography (CCTA), and cardiovascular magnetic resonance (CMR) performed in patients aged 18 years and older routinely after percutaneous coronary intervention (PCI), with reference to timing of test after PCI and symptom status</t>
  </si>
  <si>
    <t>Cardiac Stress Imaging Not Meeting Appropriate Use Criteria: Testing in Asymptomatic, Low-Risk Patients</t>
  </si>
  <si>
    <t>Percentage of all stress single-photon emission computed tomography (SPECT) myocardial perfusion imaging (MPI), stress echocardiogram (ECHO), cardiac computed tomography angiography (CCTA), and cardiovascular magnetic resonance (CMR) performed in asymptomatic, low coronary heart disease (CHD) risk patients 18 years and older for initial detection and risk assessment</t>
  </si>
  <si>
    <t>Statin Therapy at Discharge after Lower Extremity Bypass (LEB)</t>
  </si>
  <si>
    <t>SVS</t>
  </si>
  <si>
    <t>Percentage of patients aged 18 years and older undergoing infra-inguinal lower extremity bypass who are prescribed a statin medication at discharge</t>
  </si>
  <si>
    <t>Atrial Fibrillation and Atrial Flutter: Chronic Anticoagulation Therapy</t>
  </si>
  <si>
    <t>Rate of Endovascular Aneurysm Repair (EVAR) of Small or Moderate Non-Ruptured Abdominal Aortic Aneurysms (AAA) Who Die While in Hospital</t>
  </si>
  <si>
    <t>Percent of patients undergoing endovascular repair of small or moderate abdominal aortic aneurysms (AAA) who die while in the hospital</t>
  </si>
  <si>
    <t>Rate of Postoperative Stroke or Death in Asymptomatic Patients undergoing Carotid
 Endarterectomy (CEA)</t>
  </si>
  <si>
    <t>Percent of asymptomatic patients undergoing CEA who experience stroke or death following surgery while in the hospital</t>
  </si>
  <si>
    <t>Rate of Postoperative Stroke or Death in Asymptomatic Patients Undergoing Carotid Artery Stenting (CAS)</t>
  </si>
  <si>
    <t>Percent of asymptomatic patients undergoing CAS who experience stroke or death following surgery while in the hospital</t>
  </si>
  <si>
    <t>Pediatric Kidney Disease: ESRD Patients Receiving Dialysis: Hemoglobin Level &lt; 10 g/Dl</t>
  </si>
  <si>
    <t>Percentage of calendar months within a 12-month period during which patients aged 17 years and younger with a diagnosis of End Stage Renal Disease (ESRD) receiving hemodialysis or peritoneal dialysis have a hemoglobin level &lt; 10 g/dL</t>
  </si>
  <si>
    <t>Adult Kidney Disease: Laboratory Testing (Lipid Profile)</t>
  </si>
  <si>
    <t>Percentage of patients aged 18 years and older with a diagnosis of chronic kidney disease (CKD) (stage 3, 4, or 5, not receiving Renal Replacement Therapy [RRT]) who had a fasting lipid profile performed at least once within a 12-month period</t>
  </si>
  <si>
    <t>Radical Prostatectomy Pathology Reporting</t>
  </si>
  <si>
    <t>Percentage of radical prostatectomy pathology reports that include the pT category, the pN category, the Gleason score and a statement about margin status</t>
  </si>
  <si>
    <t>Barrett's Esophagus</t>
  </si>
  <si>
    <t>Percentage of esophageal biopsy reports that document the presence of Barrett’s mucosa that also include a statement about dysplasia</t>
  </si>
  <si>
    <t>Adherence to Antipsychotic Medications for Individuals with Schizophrenia</t>
  </si>
  <si>
    <t>The percentage of individuals 18 years of age or greater as of the beginning of the measurement period with schizophrenia or schizoaffective disorder who are prescribed an antipsychotic medication, with adherence to the antipsychotic medication [defined as a Proportion of Days Covered (PDC)] of at least 0.8 during the measurement period (12 consecutive months).</t>
  </si>
  <si>
    <t>HIV Medical Visit Frequency</t>
  </si>
  <si>
    <t>HRSA</t>
  </si>
  <si>
    <t>Percentage of patients, regardless of age with a diagnosis of HIV who had at least one medical visit in each 6 month period of the 24 month measurement period, with a minimum of 60 days between medical visits</t>
  </si>
  <si>
    <t>Prescription of HIV Antiretroviral Therapy</t>
  </si>
  <si>
    <t>Osteoporosis: Pharmacologic Therapy for Men and Women Aged 50 Years and Older</t>
  </si>
  <si>
    <t>Percentage of patients aged 50 years and older with a diagnosis of osteoporosis who were prescribed pharmacologic therapy within 12 months</t>
  </si>
  <si>
    <t>Urinary Incontinence: Assessment of Presence or Absence of Urinary Incontinence in Women Aged 65 Years and Older</t>
  </si>
  <si>
    <t>Percentage of female patients aged 65 years and older who were assessed for the presence or absence of urinary incontinence within 12 months</t>
  </si>
  <si>
    <t>Urinary Incontinence: Plan of Care for Urinary Incontinence in Women Aged 65 Years and Older</t>
  </si>
  <si>
    <t>Percentage of female patients aged 65 years and older with a diagnosis of urinary incontinence with a documented plan of care for urinary incontinence at least once within 12 months</t>
  </si>
  <si>
    <t>Osteoarthritis (OA): Function and Pain Assessment</t>
  </si>
  <si>
    <t>AAOS</t>
  </si>
  <si>
    <t>Percentage of patient visits for patients aged 21 years and older with a diagnosis of osteoarthritis (OA) with assessment for function and pain</t>
  </si>
  <si>
    <t>Adult Kidney Disease: Blood Pressure Management</t>
  </si>
  <si>
    <t>Percentage of patient visits for those patients aged 18 years and older with a diagnosis of chronic kidney disease (CKD) (stage 3, 4, or 5, not receiving Renal Replacement Therapy [RRT]) with a blood pressure &lt; 140/90 mmHg OR ≥ 140/90 mmHg with a documented plan of care</t>
  </si>
  <si>
    <t>Diabetes Mellitus: Diabetic Foot and Ankle Care, Peripheral Neuropathy –
Neurological Evaluation</t>
  </si>
  <si>
    <t>APMA</t>
  </si>
  <si>
    <t>Percentage of patients aged 18 years and older with a diagnosis of diabetes mellitus who had a neurological examination of their lower extremities within 12 months</t>
  </si>
  <si>
    <t>Diabetes Mellitus: Diabetic Foot and Ankle Care, Ulcer Prevention – Evaluation of Footwear</t>
  </si>
  <si>
    <t>Percentage of patients aged 18 years and older with a diagnosis of diabetes mellitus who were evaluated for proper footwear and sizing</t>
  </si>
  <si>
    <t>Melanoma: Coordination of Care</t>
  </si>
  <si>
    <t>Percentage of patient visits, regardless of age, with a new occurrence of melanoma who have a treatment plan documented in the chart that was communicated to the physician(s) providing continuing care within one month of diagnosis</t>
  </si>
  <si>
    <t>Nuclear Medicine: Correlation with Existing Imaging Studies for All Patients Undergoing Bone Scintigraphy</t>
  </si>
  <si>
    <t>SNMMI</t>
  </si>
  <si>
    <t>Percentage of final reports for all patients, regardless of age, undergoing bone scintigraphy that include physician documentation of correlation with existing relevant imaging studies (e.g., x-ray, MRI, CT, etc.) that were performed</t>
  </si>
  <si>
    <t>Hemodialysis Vascular Access Decision-Making by Surgeon to Maximize Placement of Autogenous Arterial Venous (AV) Fistula</t>
  </si>
  <si>
    <t>Percentage of patients aged 18 years and older with a diagnosis of advanced Chronic Kidney Disease (CKD) (stage 3, 4 or 5) or End Stage Renal Disease (ESRD) requiring hemodialysis vascular access documented by surgeon to have received autogenous AV fistula</t>
  </si>
  <si>
    <t>Preventive Care and Screening: Unhealthy Alcohol Use – Screening</t>
  </si>
  <si>
    <t>Percentage of patients aged 18 years and older who were screened for unhealthy alcohol use at least once within 24 months using a systematic screening method**</t>
  </si>
  <si>
    <t>Rheumatoid Arthritis (RA): Tuberculosis Screening</t>
  </si>
  <si>
    <t>AC Rheumatology</t>
  </si>
  <si>
    <t>Rheumatoid Arthritis (RA): Periodic Assessment of Disease Activity</t>
  </si>
  <si>
    <t>Percentage of patients aged 18 years and older with a diagnosis of rheumatoid arthritis (RA) who have an assessment and classification of disease activity within 12 months</t>
  </si>
  <si>
    <t>Rheumatoid Arthritis (RA): Functional Status Assessment</t>
  </si>
  <si>
    <t>Percentage of patients aged 18 years and older with a diagnosis of rheumatoid arthritis (RA) for whom a functional status assessment was performed at least once within 12 months</t>
  </si>
  <si>
    <t>Rheumatoid Arthritis (RA): Assessment and Classification of Disease Prognosis</t>
  </si>
  <si>
    <t>Percentage of patients aged 18 years and older with a diagnosis of rheumatoid arthritis (RA) who have an assessment and classification of disease prognosis at least once within 12 months</t>
  </si>
  <si>
    <t>Rheumatoid Arthritis (RA): Glucocorticoid Management</t>
  </si>
  <si>
    <t>Percentage of patients aged 18 years and older with a diagnosis of rheumatoid arthritis (RA) who have been assessed for glucocorticoid use and, for those on prolonged doses of prednisone ≥ 10 mg daily (or equivalent) with improvement or no change in disease activity, documentation of glucocorticoid management plan within 12 months</t>
  </si>
  <si>
    <t>Elder Maltreatment Screen and Follow-Up Plan</t>
  </si>
  <si>
    <t>Percentage of patients aged 65 years and older with a documented elder maltreatment screen using an Elder Maltreatment Screening Tool on the date of encounter AND a documented follow-up plan on the date of the positive screen</t>
  </si>
  <si>
    <t>Functional Outcome Assessment</t>
  </si>
  <si>
    <t>Percentage of visits for patients aged 18 years and older with documentation of a current functional outcome assessment using a standardized functional outcome assessment tool on the date of encounter AND documentation of a care plan based on identified functional outcome deficiencies on the date of the identified deficiencies.</t>
  </si>
  <si>
    <t>Stroke and Stroke Rehabilitation: Thrombolytic Therapy</t>
  </si>
  <si>
    <t>AHA</t>
  </si>
  <si>
    <t>Percentage of patients aged 18 years and older with a diagnosis of acute ischemic stroke who arrive at the hospital within two hours of time last known well and for whom IV t-PA was initiated within three hours of time last known well</t>
  </si>
  <si>
    <t>Perioperative Temperature Management</t>
  </si>
  <si>
    <t>Coronary Artery Disease (CAD): Symptom Management</t>
  </si>
  <si>
    <t>Cardiac Rehabilitation Patient Referral from an Outpatient Setting</t>
  </si>
  <si>
    <t>ACCF</t>
  </si>
  <si>
    <t>Percentage of patients evaluated in an outpatient setting who within the previous 12 months have experienced an acute myocardial infarction (MI), coronary artery bypass graft (CABG) surgery, a percutaneous coronary intervention (PCI), cardiac valve surgery, or cardiac transplantation, or who have chronic stable angina (CSA) and have not already participated in an early outpatient cardiac rehabilitation/secondary prevention (CR) program for the qualifying event/diagnosis who were referred to a CR program</t>
  </si>
  <si>
    <t>Rate of Open Repair of Small or Moderate Non-Ruptured Abdominal Aortic Aneurysms (AAA) without Major Complications (Discharged to Home by Post-Operative Day #7)</t>
  </si>
  <si>
    <t>Percent of patients undergoing open repair of small or moderate sized non-ruptured abdominal aortic aneurysms who do not experience a major complication (discharge to home no later than post-operative day #7)</t>
  </si>
  <si>
    <t>Rate of Endovascular Aneurysm Repair (EVAR) of Small or Moderate Non-Ruptured Abdominal Aortic Aneurysms (AAA) without Major Complications (Discharged to Home by Post-Operative Day #2)</t>
  </si>
  <si>
    <t>Percent of patients undergoing endovascular repair of small or moderate non-ruptured abdominal aortic aneurysms (AAA) that do not experience a major complication (discharged to home no later than post-operative day #2)</t>
  </si>
  <si>
    <t>Rate of Carotid Endarterectomy (CEA) for Asymptomatic Patients, without Major Complications (Discharged to Home by Post-Operative Day #2)</t>
  </si>
  <si>
    <t>Percent of asymptomatic patients undergoing CEA who are discharged to home no later than post-operative day #2</t>
  </si>
  <si>
    <t>Referral for Otologic Evaluation for Patients with Acute or Chronic Dizziness</t>
  </si>
  <si>
    <t>AQC</t>
  </si>
  <si>
    <t>Percentage of patients aged birth and older referred to a physician (preferably a physician specially trained in disorders of the ear) for an otologic evaluation subsequent to an audiologic evaluation after presenting with acute or chronic dizziness</t>
  </si>
  <si>
    <t>Image Confirmation of Successful Excision of Image–Localized Breast Lesion</t>
  </si>
  <si>
    <t>ASBS</t>
  </si>
  <si>
    <t>Preoperative Diagnosis of Breast Cancer</t>
  </si>
  <si>
    <t xml:space="preserve">The percent of patients undergoing breast cancer operations who obtained the diagnosis of breast cancer preoperatively by a minimally invasive biopsy method </t>
  </si>
  <si>
    <t>Sentinel Lymph Node Biopsy for Invasive Breast Cancer</t>
  </si>
  <si>
    <t>The percentage of clinically node negative (clinical stage T1N0M0 or T2N0M0) breast cancer patients who undergo a sentinel lymph node (SLN) procedure</t>
  </si>
  <si>
    <t>Biopsy Follow-Up</t>
  </si>
  <si>
    <t>Percentage of new patients whose biopsy results have been reviewed and communicated to the primary care/referring physician and patient by the performing physician</t>
  </si>
  <si>
    <t>Epilepsy: Counseling for Women of Childbearing Potential with Epilepsy</t>
  </si>
  <si>
    <t>AAN</t>
  </si>
  <si>
    <t>All female patients of childbearing potential (12-44 years old) diagnosed with epilepsy who were counseled about epilepsy and how its treatment may affect contraception and pregnancy at least once a year</t>
  </si>
  <si>
    <t>Inflammatory Bowel Disease (IBD): Preventive Care: Corticosteroid Sparing Therapy</t>
  </si>
  <si>
    <t>Inflammatory Bowel Disease (IBD): Preventive Care: Corticosteroid Related Iatrogenic Injury – Bone Loss Assessment</t>
  </si>
  <si>
    <t>Percentage of patients aged 18 years and older with an inflammatory bowel disease encounter who were prescribed prednisone equivalents greater than or equal to 10 mg/day for 60 or greater consecutive days or a single prescription equating to 600mg prednisone or greater for all fills and were documented for risk of bone loss once during the reporting year or the previous calendar year</t>
  </si>
  <si>
    <t>Inflammatory Bowel Disease (IBD): Testing for Latent Tuberculosis (TB) Before Initiating Anti-TNF (Tumor Necrosis Factor) Therapy</t>
  </si>
  <si>
    <t>Inflammatory Bowel Disease (IBD): Assessment of Hepatitis B Virus (HBV) Status Before Initiating Anti-TNF (Tumor Necrosis Factor) Therapy</t>
  </si>
  <si>
    <t>Sleep Apnea: Assessment of Sleep Symptoms</t>
  </si>
  <si>
    <t>AASM</t>
  </si>
  <si>
    <t>Percentage of visits for patients aged 18 years and older with a diagnosis of obstructive sleep apnea that includes documentation of an assessment of sleep symptoms, including presence or absence of snoring and daytime sleepiness</t>
  </si>
  <si>
    <t>Sleep Apnea: Severity Assessment at Initial Diagnosis</t>
  </si>
  <si>
    <t>Percentage of patients aged 18 years and older with a diagnosis of obstructive sleep apnea who had an apnea hypopnea index (AHI) or a respiratory disturbance index (RDI) measured at the time of initial diagnosis</t>
  </si>
  <si>
    <t>Sleep Apnea: Positive Airway Pressure Therapy Prescribed</t>
  </si>
  <si>
    <t>Sleep Apnea: Assessment of Adherence to Positive Airway Pressure Therapy</t>
  </si>
  <si>
    <t>Dementia: Staging of Dementia</t>
  </si>
  <si>
    <t>Percentage of patients, regardless of age, with a diagnosis of dementia whose severity of dementia was classified as mild, moderate or severe at least once within a 12 month period</t>
  </si>
  <si>
    <t>Dementia: Functional Status Assessment</t>
  </si>
  <si>
    <t>Percentage of patients, regardless of age, with a diagnosis of dementia for whom an assessment of functional status is performed and the results reviewed at least once within a 12 month period</t>
  </si>
  <si>
    <t>Dementia: Neuropsychiatric Symptom Assessment</t>
  </si>
  <si>
    <t>Percentage of patients, regardless of age, with a diagnosis of dementia and for whom an assessment of  neuropsychiatric symptoms is performed and results reviewed at least once in a 12 month period</t>
  </si>
  <si>
    <t>Dementia: Management of Neuropsychiatric Symptoms</t>
  </si>
  <si>
    <t>Percentage of patients, regardless of age, with a diagnosis of dementia who have one or more neuropsychiatric symptoms who received or were recommended to receive an intervention for neuropsychiatric symptoms within a 12 month period</t>
  </si>
  <si>
    <t>Dementia: Screening for Depressive Symptoms</t>
  </si>
  <si>
    <t>Percentage of patients, regardless of age, with a diagnosis of dementia who were screened for depressive symptoms within a 12 month period</t>
  </si>
  <si>
    <t>Dementia: Counseling Regarding Safety Concerns</t>
  </si>
  <si>
    <t>Percentage of patients, regardless of age, with a diagnosis of dementia or their caregiver(s) who were counseled or referred for counseling regarding safety concerns within a 12 month period</t>
  </si>
  <si>
    <t>Dementia: Counseling Regarding Risks of Driving</t>
  </si>
  <si>
    <t>Percentage of patients, regardless of age, with a diagnosis of dementia or their caregiver(s) who were counseled regarding the risks of driving and the alternatives to driving at least once within a 12 month period</t>
  </si>
  <si>
    <t>Dementia: Caregiver Education and Support</t>
  </si>
  <si>
    <t>Percentage of patients, regardless of age, with a diagnosis of dementia whose caregiver(s) were provided with education on dementia disease management and health behavior changes AND referred to additional sources for support within a 12 month period</t>
  </si>
  <si>
    <t>Parkinson’s Disease: Annual Parkinson’s Disease Diagnosis Review</t>
  </si>
  <si>
    <t>All patients with a diagnosis of Parkinson’s disease who had an annual assessment including a review of current medications (e.g., medications that can produce Parkinson-like signs or symptoms) and a review for the presence of atypical features (e.g., falls at presentation and early in the disease course, poor response to levodopa, symmetry at onset, rapid progression [to Hoehn and Yahr stage 3 in 3 years], lack of tremor or dysautonomia) at least annually</t>
  </si>
  <si>
    <t>Parkinson’s Disease: Psychiatric Disorders or Disturbances Assessment</t>
  </si>
  <si>
    <t>All patients with a diagnosis of Parkinson’s disease who were assessed for psychiatric disorders or disturbances (e.g., psychosis, depression, anxiety disorder, apathy, or impulse control disorder) at least annually</t>
  </si>
  <si>
    <t>Parkinson’s Disease: Cognitive Impairment or Dysfunction Assessment</t>
  </si>
  <si>
    <t>All patients with a diagnosis of Parkinson’s disease who were assessed for cognitive impairment or dysfunction at least annually</t>
  </si>
  <si>
    <t>Parkinson’s Disease: Querying about Sleep Disturbances</t>
  </si>
  <si>
    <t>All patients with a diagnosis of Parkinson’s disease (or caregivers, as appropriate) who were queried about sleep disturbances at least annually</t>
  </si>
  <si>
    <t>Parkinson’s Disease: Rehabilitative Therapy Options</t>
  </si>
  <si>
    <t>Parkinson’s Disease: Parkinson’s Disease Medical and Surgical Treatment Options Reviewed</t>
  </si>
  <si>
    <t>All patients with a diagnosis of Parkinson’s disease (or caregiver(s), as appropriate) who had the Parkinson’s disease treatment options (e.g., non-pharmacological treatment, pharmacological treatment, or surgical treatment) reviewed at least once annually</t>
  </si>
  <si>
    <t>Cataracts: Improvement in Patient’s Visual Function within 90 Days Following Cataract Surgery</t>
  </si>
  <si>
    <t>Percentage of patients aged 18 years and older in sample who had cataract surgery and had improvement in visual function achieved within 90 days following the cataract surgery, based on completing a pre-operative and post-operative visual function survey</t>
  </si>
  <si>
    <t>Cataracts: Patient Satisfaction within 90 Days Following Cataract Surgery</t>
  </si>
  <si>
    <t>Percentage of patients aged 18 years and older in sample who had cataract surgery and were satisfied with their care within 90 days following the cataract surgery, based on completion of the Consumer Assessment of Healthcare Providers and Systems Surgical Care Survey</t>
  </si>
  <si>
    <t>Adult Major Depressive Disorder (MDD): Coordination of Care of Patients with Specific Comorbid Conditions</t>
  </si>
  <si>
    <t>APA</t>
  </si>
  <si>
    <t xml:space="preserve">Pediatric Kidney Disease: Adequacy of Volume Management: </t>
  </si>
  <si>
    <t xml:space="preserve">Percentage of calendar months within a 12-month period during which patients aged 17 years and younger with a diagnosis of End Stage Renal Disease (ESRD) undergoing maintenance hemodialysis in an outpatient dialysis facility have an assessment of the adequacy of volume management from a nephrologist </t>
  </si>
  <si>
    <t>Adult Kidney Disease: Catheter Use at Initiation of Hemodialysis</t>
  </si>
  <si>
    <t>Percentage of patients aged 18 years and older with a diagnosis of End Stage Renal Disease (ESRD) who initiate maintenance hemodialysis during the measurement period, whose mode of vascular access is a catheter at the time maintenance hemodialysis is initiated</t>
  </si>
  <si>
    <t>Adult Kidney Disease: Catheter Use for Greater Than or Equal to 90 Days</t>
  </si>
  <si>
    <t>Percentage of patients aged 18 years and older with a diagnosis of End Stage Renal Disease (ESRD) receiving maintenance hemodialysis for greater than or equal to 90 days whose mode of vascular access is a catheter</t>
  </si>
  <si>
    <t>Adult Sinusitis: Antibiotic Prescribed for Acute Sinusitis (Appropriate Use)</t>
  </si>
  <si>
    <t>Percentage of patients, aged 18 years and older, with a diagnosis of acute sinusitis who were prescribed an antibiotic within 7 days of diagnosis or within 10 days after onset of symptoms</t>
  </si>
  <si>
    <t>Adult Sinusitis: Appropriate Choice of Antibiotic: Amoxicillin Prescribed for Patients with Acute Bacterial Sinusitis (Appropriate Use)</t>
  </si>
  <si>
    <t>Percentage of patients aged 18 years and older with a diagnosis of acute bacterial sinusitis that were prescribed amoxicillin, with or without clavulante, as a first line antibiotic at the time of diagnosis</t>
  </si>
  <si>
    <t>Adult Sinusitis: Computerized Tomography for Acute Sinusitis (Overuse)</t>
  </si>
  <si>
    <t>Percentage of patients aged 18 years and older with a diagnosis of acute sinusitis who had a computerized tomography (CT) scan of the paranasal sinuses ordered at the time of diagnosis or received within 28 days after date of diagnosis</t>
  </si>
  <si>
    <t>Adult Sinusitis: More than One Computerized Tomography (CT) Scan Within 90 Days for Chronic Sinusitis (Overuse)</t>
  </si>
  <si>
    <t>Percentage of patients aged 18 years and older with a diagnosis of chronic sinusitis who had more than one CT scan of the paranasal sinuses ordered or received within 90 days after the date of diagnosis</t>
  </si>
  <si>
    <t>Maternity Care: Elective Delivery or Early Induction Without Medical Indication at ≥ 37 and &lt; 39 Weeks</t>
  </si>
  <si>
    <t>Percentage of patients, regardless of age, who gave birth during a 12-month period who delivered a live singleton at ≥ 37 and &lt; 39 weeks of gestation completed who had elective deliveries or early inductions without medical indication</t>
  </si>
  <si>
    <t>Maternity Care: Post-Partum Follow-Up and Care Coordination</t>
  </si>
  <si>
    <t>Percentage of patients, regardless of age, who gave birth during a 12-month period who were seen for post-partum care within 8 weeks of giving birth who received a breast feeding evaluation and education, post-partum depression screening, post-partum glucose screening for gestational diabetes patients, and family and contraceptive planning</t>
  </si>
  <si>
    <t>Tuberculosis Prevention for Psoriasis,Psoriatic Arthritis and Rheumatoid Arthritis Patients on a Biological Immune Response Modifier</t>
  </si>
  <si>
    <t>Screening Colonoscopy Adenoma Detection Rate Measure</t>
  </si>
  <si>
    <t>ASGE</t>
  </si>
  <si>
    <t>Rate of Carotid Artery Stenting (CAS) for Asymptomatic Patients, Without Major Complications (Discharged to Home by Post-Operative Day #2)</t>
  </si>
  <si>
    <t>Percent of asymptomatic patients undergoing CAS who are discharged to home no later than post-operative day #2</t>
  </si>
  <si>
    <t>HRS-3: Implantable Cardioverter-Defibrillator (ICD) Complications Rate</t>
  </si>
  <si>
    <t>HRS</t>
  </si>
  <si>
    <t>Patients with physician-specific risk-standardized rates of procedural complications following the first time implantation of an ICD</t>
  </si>
  <si>
    <t>Total Knee Replacement: Shared Decision-Making: Trial of Conservative (Non-surgical) Therapy</t>
  </si>
  <si>
    <t>AAHKS</t>
  </si>
  <si>
    <t>Total Knee Replacement: Venous Thromboembolic and Cardiovascular Risk Evaluation</t>
  </si>
  <si>
    <t>Percentage of patients regardless of age or gender undergoing a total knee replacement who are evaluated for the presence or absence of venous thromboembolic and cardiovascular risk factors within 30 days prior to the procedure including history of Deep Vein Thrombosis, Pulmonary Embolism, Myocardial Infarction, Arrhythmia and Stroke</t>
  </si>
  <si>
    <t>Total Knee Replacement: Preoperative Antibiotic Infusion with Proximal Tourniquet</t>
  </si>
  <si>
    <t>Percentage of patients regardless of age undergoing a total knee replacement who had the prophylactic antibiotic completely infused prior to the inflation of the proximal tourniquet</t>
  </si>
  <si>
    <t>Total Knee Replacement: Identification of Implanted Prosthesis in Operative Report</t>
  </si>
  <si>
    <t>Percentage of patients regardless of age or gender undergoing total knee replacement whose operative report identifies the prosthetic implant specifications including the prosthetic implant manufacturer, the brand name of the prosthetic implant and the size of prosthetic implant</t>
  </si>
  <si>
    <t>Anastomotic Leak Intervention</t>
  </si>
  <si>
    <t>ACS</t>
  </si>
  <si>
    <t>Percentage of patients aged 18 years and older who required an anastomotic leak intervention following gastric bypass or colectomy surgery</t>
  </si>
  <si>
    <t>Unplanned Reoperation within the 30 Day Postoperative Period</t>
  </si>
  <si>
    <t>Percentage of patients aged 18 years and older who had any unplanned reoperation within the 30 day postoperative period</t>
  </si>
  <si>
    <t>Unplanned Hospital Readmission within 30 Days of Principal Procedure</t>
  </si>
  <si>
    <t xml:space="preserve">Percentage of patients aged 18 years and older who had an unplanned hospital readmission within 30 days of principal procedure </t>
  </si>
  <si>
    <t>Surgical Site Infection (SSI)</t>
  </si>
  <si>
    <t>Percentage of patients aged 18 years and older who had a surgical site infection (SSI)</t>
  </si>
  <si>
    <t>Patient-Centered Surgical Risk Assessment and Communication</t>
  </si>
  <si>
    <t>Percentage of patients who underwent a non-emergency surgery who had their personalized risks of postoperative complications assessed by their surgical team prior to surgery using a clinical data-based, patient-specific risk calculator and who received personal discussion of those risks with the surgeon</t>
  </si>
  <si>
    <t>Optimizing Patient Exposure to Ionizing Radiation: Utilization of a Standardized Nomenclature for Computed Tomography (CT) Imaging Description</t>
  </si>
  <si>
    <t>Percentage of computed tomography (CT) imaging reports for all patients, regardless of age, with the imaging study named according to a standardized nomenclature and the standardized nomenclature is used in institution’s computer systems</t>
  </si>
  <si>
    <t>Optimizing Patient Exposure to Ionizing Radiation: Count of Potential High Dose Radiation Imaging Studies: Computed Tomography (CT) and Cardiac Nuclear Medicine Studies</t>
  </si>
  <si>
    <t>Percentage of computed tomography (CT) and cardiac nuclear medicine (myocardial perfusion studies) imaging reports for all patients, regardless of age, that document a count of known previous CT (any type of CT) and cardiac nuclear medicine (myocardial perfusion) studies that the patient has received in the 12-month period prior to the current study</t>
  </si>
  <si>
    <t>Optimizing Patient Exposure to Ionizing Radiation: Reporting to a Radiation Dose Index Registry</t>
  </si>
  <si>
    <t>Percentage of total computed tomography (CT) studies performed for all patients, regardless of age, that are reported to a radiation dose index registry AND that include at a minimum selected data elements</t>
  </si>
  <si>
    <t>Optimizing Patient Exposure to Ionizing Radiation: Computed Tomography (CT) Images Available for Patient Follow-up and Comparison Purposes</t>
  </si>
  <si>
    <t>Percentage of final reports for computed tomography (CT) studies performed for all patients, regardless of age, which document that Digital Imaging and Communications in Medicine (DICOM) format image data are available to non-affiliated external healthcare facilities or entities on a secure, media free, reciprocally searchable basis with patient authorization for at least a 12-month period after the study</t>
  </si>
  <si>
    <t>Optimizing Patient Exposure to Ionizing Radiation: Search for Prior Computed Tomography (CT) Studies Through a Secure, Authorized, Media-Free, Shared Archive</t>
  </si>
  <si>
    <t>Percentage of final reports of computed tomography (CT) studies performed for all patients, regardless of age, which document that a search for Digital Imaging and Communications in Medicine (DICOM) format images was conducted for prior patient CT imaging studies completed at non-affiliated external healthcare facilities or entities within the past 12-months and are available through a secure, authorized, media free, shared archive prior to an imaging study being performed</t>
  </si>
  <si>
    <t>Optimizing Patient Exposure to Ionizing Radiation: Appropriateness: Follow-up CT Imaging for Incidentally Detected Pulmonary Nodules According to Recommended Guidelines</t>
  </si>
  <si>
    <t>Percentage of final reports for computed tomography (CT) imaging studies of the thorax for patients aged 18 years and older with documented follow-up recommendations for incidentally detected pulmonary nodules (e.g., follow-up CT imaging studies needed or that no follow-up is needed) based at a minimum on nodule size AND patient risk factors</t>
  </si>
  <si>
    <t>Adult Primary Rhegmatogenous Retinal Detachment Repair Success Rate</t>
  </si>
  <si>
    <t>AAEECE</t>
  </si>
  <si>
    <t>Percentage of surgeries for primary rhegmatogenous retinal detachment where the retina remains attached after only one surgery</t>
  </si>
  <si>
    <t>Adult Primary Rhegmatogenous Retinal Detachment Surgery Success Rate</t>
  </si>
  <si>
    <t>Percentage of retinal detachment cases achieving flat retinas six months post-surgery</t>
  </si>
  <si>
    <t>Amyotrophic Lateral Sclerosis (ALS) Patient Care Preferences</t>
  </si>
  <si>
    <t>Percentage of patients diagnosed with Amyotrophic Lateral Sclerosis (ALS) who were offered assistance in planning for end of life issues (e.g. advance directives, invasive ventilation, hospice) at least once annually</t>
  </si>
  <si>
    <t>Annual Hepatitis C Virus (HCV) Screening for Patients who are Active Injection Drug Users</t>
  </si>
  <si>
    <t>Percentage of patients regardless of age who are active injection drug users who received screening for HCV infection within the 12 month reporting period</t>
  </si>
  <si>
    <t>Cataract Surgery with Intra-Operative Complications (Unplanned Rupture of Posterior Capsule Requiring Unplanned Vsitrectomy)</t>
  </si>
  <si>
    <t xml:space="preserve">Rupture of the posterior capsule during anterior segment surgery requiring vsitrectomy </t>
  </si>
  <si>
    <t>Cataract Surgery: Difference Between Planned and Final Refraction</t>
  </si>
  <si>
    <t>Percentage of patients who achieve planned refraction within +-1,0 D</t>
  </si>
  <si>
    <t>Discussion and Shared Decision Making Surrounding Treatment Options</t>
  </si>
  <si>
    <t>Follow-up After Hospitalization for Mental Illness (FUH)</t>
  </si>
  <si>
    <t xml:space="preserve">The percentage of discharges for patients 6 years of age and older who were hospitalized for treatment of selected mental illness diagnoses and who had an outpatient visit, an intensive outpatient encounter or partial hospitalization with a mental health practitioner. Two rates are reported: 
- The percentage of discharges for which the patient received follow-up within 30 days of discharge 
- The percentage of discharges for which the patient received follow-up within 7 days of discharge.
</t>
  </si>
  <si>
    <t>HRS-12: Cardiac Tamponade and/or Pericardiocentesis Following Atrial Fibrillation Ablation</t>
  </si>
  <si>
    <t>Rate of cardiac tamponade and/or pericardiocentesis following atrial fibrillation ablation</t>
  </si>
  <si>
    <t>HRS-9: Infection within 180 Days of Cardiac Implantable Electronic Device (CIED) Implantation, Replacement, or Revision</t>
  </si>
  <si>
    <t>Infection rate following CIED device implantation, replacement, or revision</t>
  </si>
  <si>
    <t>Lung Cancer Reporting (Biopsy/Cytology Specimens)</t>
  </si>
  <si>
    <t>Pathology reports based on biopsy and/or cytology specimens with a diagnosis of primary nonsmall cell lung cancer classified into specific histologic type or classified as NSCLC-NOS with an explanation included in the pathology report.</t>
  </si>
  <si>
    <t>Lung Cancer Reporting (Resection Specimens)</t>
  </si>
  <si>
    <t>Pathology reports based on resection specimens with a diagnosis of primary lung carcinoma that include the pT category, pN category and for non-small cell lung cancer, histologic type.</t>
  </si>
  <si>
    <t>Melanoma Reporting</t>
  </si>
  <si>
    <t>Pathology reports for primary malignant cutaneous melanoma that include the pT category and a statement on thickness and ulceration and for pT1, mitotic rate.</t>
  </si>
  <si>
    <t xml:space="preserve">Optimal Asthma Control </t>
  </si>
  <si>
    <t>Patients ages 5-50 (pediatrics ages 5-17) whose asthma is well-controlled as demonstrated by one of three age appropriate patient reported outcome tools.</t>
  </si>
  <si>
    <t>Post-Procedural Optimal Medical Therapy Composite (Percutaneous Coronary Intervention)</t>
  </si>
  <si>
    <t>ACC-AHA</t>
  </si>
  <si>
    <t>Hepatitis C: One-Time Screening for Hepatitis C Virus (HCV) for Patients at Risk</t>
  </si>
  <si>
    <t>Percentage of patients aged 18 years and older with one or more of the following: a history of injection drug use, receipt of a blood transfusion prior to 1992, receiving maintenance hemodialysis OR birthdate in the years 1945-1965 who received a one-time screening for HCV infection</t>
  </si>
  <si>
    <t>Screening for Hepatocellular Carcinoma (HCC) in patients with Hepatitis C Cirrhosis</t>
  </si>
  <si>
    <t>Percentage of patients aged 18 years and older with a diagnosis of chronic hepatitis C cirrhosis who underwent imaging with either ultrasound, contrast enhanced CT or MRI for hepatocellular carcinoma (HCC) at least once within the 12 month reporting period</t>
  </si>
  <si>
    <t>Tobacco Use and Help with Quitting Among Adolescents</t>
  </si>
  <si>
    <t>The percentage of adolescents 12 to 20 years of age with a primary care visit during the measurement year for whom tobacco use status was documented and received help with quitting if identified as a tobacco user</t>
  </si>
  <si>
    <t>Yes (349)</t>
  </si>
  <si>
    <t>Yes (167)</t>
  </si>
  <si>
    <t>Yes (168)</t>
  </si>
  <si>
    <t>Yes (164)</t>
  </si>
  <si>
    <t>Yes (165)</t>
  </si>
  <si>
    <t>Yes (166)</t>
  </si>
  <si>
    <t>Yes (342)</t>
  </si>
  <si>
    <t>Yes (156)</t>
  </si>
  <si>
    <t>Yes (144)</t>
  </si>
  <si>
    <t>Yes (194)</t>
  </si>
  <si>
    <t>Yes (104)</t>
  </si>
  <si>
    <t>Yes (100)</t>
  </si>
  <si>
    <t>Yes (183)</t>
  </si>
  <si>
    <t>Yes (205)</t>
  </si>
  <si>
    <t>Yes (217)</t>
  </si>
  <si>
    <t>Yes (218)</t>
  </si>
  <si>
    <t>Yes (219)</t>
  </si>
  <si>
    <t>Yes (220)</t>
  </si>
  <si>
    <t>Yes (221)</t>
  </si>
  <si>
    <t>Yes (222)</t>
  </si>
  <si>
    <t>Yes (223)</t>
  </si>
  <si>
    <t>Yes (195)</t>
  </si>
  <si>
    <t>Yes (146)</t>
  </si>
  <si>
    <t>Yes (225)</t>
  </si>
  <si>
    <t>Yes (145)</t>
  </si>
  <si>
    <t>Yes (224)</t>
  </si>
  <si>
    <t>Yes (141)</t>
  </si>
  <si>
    <t>Yes (140)</t>
  </si>
  <si>
    <t>Yes (137)</t>
  </si>
  <si>
    <t>Yes (254)</t>
  </si>
  <si>
    <t>Yes (255)</t>
  </si>
  <si>
    <t>Yes (185)</t>
  </si>
  <si>
    <t>Yes (322)</t>
  </si>
  <si>
    <t>Yes (323)</t>
  </si>
  <si>
    <t>Yes (324)</t>
  </si>
  <si>
    <t>Yes (257)</t>
  </si>
  <si>
    <t>Yes (326)</t>
  </si>
  <si>
    <t>Yes (347)</t>
  </si>
  <si>
    <t>Yes (346)</t>
  </si>
  <si>
    <t>Yes (345)</t>
  </si>
  <si>
    <t>Yes (328)</t>
  </si>
  <si>
    <t>Yes (121)</t>
  </si>
  <si>
    <t>Yes (250)</t>
  </si>
  <si>
    <t>Yes (249)</t>
  </si>
  <si>
    <t>Yes (251)</t>
  </si>
  <si>
    <t>Yes (383)</t>
  </si>
  <si>
    <t>Yes (340)</t>
  </si>
  <si>
    <t>Yes (339)</t>
  </si>
  <si>
    <t>Yes (109)</t>
  </si>
  <si>
    <t>Yes (122)</t>
  </si>
  <si>
    <t>Yes (126)</t>
  </si>
  <si>
    <t>Yes (127)</t>
  </si>
  <si>
    <t>Yes (138)</t>
  </si>
  <si>
    <t>Yes (147)</t>
  </si>
  <si>
    <t>Yes (172)</t>
  </si>
  <si>
    <t>Yes (176)</t>
  </si>
  <si>
    <t>Yes (177)</t>
  </si>
  <si>
    <t>Yes (178)</t>
  </si>
  <si>
    <t>Yes (179)</t>
  </si>
  <si>
    <t>Yes (180)</t>
  </si>
  <si>
    <t>Yes (181)</t>
  </si>
  <si>
    <t>Yes (399)</t>
  </si>
  <si>
    <t>Yes (398)</t>
  </si>
  <si>
    <t>Yes (397)</t>
  </si>
  <si>
    <t>Yes (396)</t>
  </si>
  <si>
    <t>Yes (395)</t>
  </si>
  <si>
    <t>Yes (393)</t>
  </si>
  <si>
    <t>Yes (392)</t>
  </si>
  <si>
    <t>Yes (391)</t>
  </si>
  <si>
    <t>Yes (390)</t>
  </si>
  <si>
    <t>Yes (389)</t>
  </si>
  <si>
    <t>Yes (388)</t>
  </si>
  <si>
    <t>Yes (387)</t>
  </si>
  <si>
    <t>Yes (386)</t>
  </si>
  <si>
    <t>Yes (385)</t>
  </si>
  <si>
    <t>Yes (384)</t>
  </si>
  <si>
    <t>Yes (364)</t>
  </si>
  <si>
    <t>Yes (363)</t>
  </si>
  <si>
    <t>Yes (362)</t>
  </si>
  <si>
    <t>Yes (361)</t>
  </si>
  <si>
    <t>Yes (360)</t>
  </si>
  <si>
    <t>Yes (359)</t>
  </si>
  <si>
    <t>Yes (358)</t>
  </si>
  <si>
    <t>Yes (357)</t>
  </si>
  <si>
    <t>Yes (356)</t>
  </si>
  <si>
    <t>Yes (355)</t>
  </si>
  <si>
    <t>Yes (354)</t>
  </si>
  <si>
    <t>Yes (353)</t>
  </si>
  <si>
    <t>Yes (352)</t>
  </si>
  <si>
    <t>Yes (351)</t>
  </si>
  <si>
    <t>Yes (187)</t>
  </si>
  <si>
    <t>Yes (193)</t>
  </si>
  <si>
    <t>Yes (242)</t>
  </si>
  <si>
    <t>Yes (243)</t>
  </si>
  <si>
    <t>Yes (258)</t>
  </si>
  <si>
    <t>Yes (259)</t>
  </si>
  <si>
    <t>Yes (260)</t>
  </si>
  <si>
    <t>Yes (261)</t>
  </si>
  <si>
    <t>Yes (263)</t>
  </si>
  <si>
    <t>Yes (262)</t>
  </si>
  <si>
    <t>Yes (264)</t>
  </si>
  <si>
    <t>Yes (265)</t>
  </si>
  <si>
    <t>Yes (268)</t>
  </si>
  <si>
    <t>Yes (270)</t>
  </si>
  <si>
    <t>Yes (271)</t>
  </si>
  <si>
    <t>Yes (274)</t>
  </si>
  <si>
    <t>Yes (276)</t>
  </si>
  <si>
    <t>Yes (277)</t>
  </si>
  <si>
    <t>Yes (278)</t>
  </si>
  <si>
    <t>Yes (279)</t>
  </si>
  <si>
    <t>Yes (280)</t>
  </si>
  <si>
    <t>Yes (282)</t>
  </si>
  <si>
    <t>Yes (284)</t>
  </si>
  <si>
    <t>Yes (285)</t>
  </si>
  <si>
    <t>Yes (286)</t>
  </si>
  <si>
    <t>Yes (287)</t>
  </si>
  <si>
    <t>Yes (288)</t>
  </si>
  <si>
    <t>Yes (289)</t>
  </si>
  <si>
    <t>Yes (290)</t>
  </si>
  <si>
    <t>Yes (291)</t>
  </si>
  <si>
    <t>Yes (292)</t>
  </si>
  <si>
    <t>Yes (293)</t>
  </si>
  <si>
    <t>Yes (294)</t>
  </si>
  <si>
    <t>Yes (303)</t>
  </si>
  <si>
    <t>Yes (304)</t>
  </si>
  <si>
    <t>Yes (325)</t>
  </si>
  <si>
    <t>Yes (327)</t>
  </si>
  <si>
    <t>Yes (329)</t>
  </si>
  <si>
    <t>Yes (330)</t>
  </si>
  <si>
    <t>Yes (331)</t>
  </si>
  <si>
    <t>Yes (332)</t>
  </si>
  <si>
    <t>Yes (333)</t>
  </si>
  <si>
    <t>Yes (334)</t>
  </si>
  <si>
    <t>Yes (335)</t>
  </si>
  <si>
    <t>Yes (336)</t>
  </si>
  <si>
    <t>Yes (337)</t>
  </si>
  <si>
    <t>Yes (343)</t>
  </si>
  <si>
    <t>Yes (344)</t>
  </si>
  <si>
    <t>Yes (348)</t>
  </si>
  <si>
    <t>Yes (350)</t>
  </si>
  <si>
    <t>0045</t>
  </si>
  <si>
    <t>0046</t>
  </si>
  <si>
    <t>0048</t>
  </si>
  <si>
    <t>0076</t>
  </si>
  <si>
    <t>0087</t>
  </si>
  <si>
    <t>0090</t>
  </si>
  <si>
    <t>0091</t>
  </si>
  <si>
    <t>0114</t>
  </si>
  <si>
    <t>0115</t>
  </si>
  <si>
    <t>0129</t>
  </si>
  <si>
    <t>0130</t>
  </si>
  <si>
    <t>0131</t>
  </si>
  <si>
    <t>0134</t>
  </si>
  <si>
    <t>0209</t>
  </si>
  <si>
    <t>0236</t>
  </si>
  <si>
    <t>0239</t>
  </si>
  <si>
    <t>0241</t>
  </si>
  <si>
    <t>0271</t>
  </si>
  <si>
    <t>0321</t>
  </si>
  <si>
    <t>0323</t>
  </si>
  <si>
    <t>0325</t>
  </si>
  <si>
    <t>0326</t>
  </si>
  <si>
    <t>0377</t>
  </si>
  <si>
    <t>0378</t>
  </si>
  <si>
    <t>0379</t>
  </si>
  <si>
    <t>0380</t>
  </si>
  <si>
    <t>0382</t>
  </si>
  <si>
    <t>0383</t>
  </si>
  <si>
    <t>0386</t>
  </si>
  <si>
    <t>0390</t>
  </si>
  <si>
    <t>0391</t>
  </si>
  <si>
    <t>0392</t>
  </si>
  <si>
    <t>0395</t>
  </si>
  <si>
    <t>0396</t>
  </si>
  <si>
    <t>0398</t>
  </si>
  <si>
    <t>0399</t>
  </si>
  <si>
    <t>0409</t>
  </si>
  <si>
    <t>0420</t>
  </si>
  <si>
    <t>0422</t>
  </si>
  <si>
    <t>0423</t>
  </si>
  <si>
    <t>0424</t>
  </si>
  <si>
    <t>0425</t>
  </si>
  <si>
    <t>0426</t>
  </si>
  <si>
    <t>0427</t>
  </si>
  <si>
    <t>0428</t>
  </si>
  <si>
    <t>0464</t>
  </si>
  <si>
    <t>0507</t>
  </si>
  <si>
    <t>0508</t>
  </si>
  <si>
    <t>0509</t>
  </si>
  <si>
    <t>0510</t>
  </si>
  <si>
    <t>0562</t>
  </si>
  <si>
    <t>0563</t>
  </si>
  <si>
    <t>0566</t>
  </si>
  <si>
    <t>0650</t>
  </si>
  <si>
    <t>0651</t>
  </si>
  <si>
    <t>0652</t>
  </si>
  <si>
    <t>0653</t>
  </si>
  <si>
    <t>0654</t>
  </si>
  <si>
    <t>0658</t>
  </si>
  <si>
    <t>0659</t>
  </si>
  <si>
    <t>0670</t>
  </si>
  <si>
    <t>0671</t>
  </si>
  <si>
    <t>0672</t>
  </si>
  <si>
    <t>1519</t>
  </si>
  <si>
    <t xml:space="preserve">
Special Needs Plan (SNP) Care Management 
</t>
  </si>
  <si>
    <t xml:space="preserve">
Percentage of patients aged 50 years and older treated for a hip, spine or distal radial fracture with documentation of communication with the physician managing the patient’s on-going care that a fracture occurred and that the patient was or should be tested or treated for osteoporosis</t>
  </si>
  <si>
    <t xml:space="preserve">
Percent of patients aged 18 to 75 with ischemic vascular disease (IVD) who have optimally managed modifiable risk factors demonstrated by meeting all of the numerator targets of this patient level all-or-none composite measure: blood pressure less than 140/90, tobacco-free status, and daily aspirin use</t>
  </si>
  <si>
    <t xml:space="preserve">
Percentage of patients aged 50 years and older with a diagnosis of age-related macular degeneration (AMD) who had a dilated macular examination performed which included documentation of the presence or absence of macular thickening or hemorrhage AND the level of macular degeneration severity during one or more office visits within 12 months</t>
  </si>
  <si>
    <t>Yes (401)</t>
  </si>
  <si>
    <t>Yes (283)</t>
  </si>
  <si>
    <t>Yes (275)</t>
  </si>
  <si>
    <t>Yes (173)</t>
  </si>
  <si>
    <t>Yes (320)</t>
  </si>
  <si>
    <t>Yes (001) 2014 EHR &amp; Cross-Cutting</t>
  </si>
  <si>
    <t>Yes (002) 2014 EHR</t>
  </si>
  <si>
    <t>Yes (005) 2014 EHR</t>
  </si>
  <si>
    <t>Yes (007) 2014 EHR</t>
  </si>
  <si>
    <t>Yes (008) 2014 EHR</t>
  </si>
  <si>
    <t>Yes (009) 2014 EHR</t>
  </si>
  <si>
    <t>Yes (012) 2014 EHR</t>
  </si>
  <si>
    <t>Yes (046) Cross-Cutting</t>
  </si>
  <si>
    <t>Yes (065) 2014 EHR</t>
  </si>
  <si>
    <t>Yes (066) 2014 EHR</t>
  </si>
  <si>
    <t>Yes (072) 2014 EHR</t>
  </si>
  <si>
    <t>Yes (102) 2014 EHR</t>
  </si>
  <si>
    <t>Yes (107) 2014 EHR</t>
  </si>
  <si>
    <t>Yes (110) 2014 EHR &amp; Cross-Cutting</t>
  </si>
  <si>
    <t>Yes (111) 2014 EHR &amp; Cross-Cutting</t>
  </si>
  <si>
    <t>Yes (117) 2014 EHR</t>
  </si>
  <si>
    <t>Yes (119) 2014 EHR</t>
  </si>
  <si>
    <t>Yes (128) 2014 EHR &amp; Cross-Cutting</t>
  </si>
  <si>
    <t>Yes (130) 2014 EHR &amp; Cross-Cutting</t>
  </si>
  <si>
    <t>Yes (131) Cross-Cutting</t>
  </si>
  <si>
    <t>Yes (134) 2014 EHR &amp; Cross-Cutting</t>
  </si>
  <si>
    <t>Yes (143) 2014 EHR</t>
  </si>
  <si>
    <t>Yes (154, 155 &amp; 318) 
2014 EHR &amp; Cross-Cutting</t>
  </si>
  <si>
    <t>Yes (160) 2014 EHR</t>
  </si>
  <si>
    <t>Yes (163) 2014 EHR</t>
  </si>
  <si>
    <t>Yes (182) Cross-Cutting</t>
  </si>
  <si>
    <t>Yes (191) 2014 EHR</t>
  </si>
  <si>
    <t>Yes (192) 2014 EHR</t>
  </si>
  <si>
    <t>Yes (112) 2014 EHR</t>
  </si>
  <si>
    <t>Yes (204) 2014 EHR</t>
  </si>
  <si>
    <t>Yes (226) 2014 EHR &amp; Cross-Cutting</t>
  </si>
  <si>
    <t>Yes (236) 2014 EHR &amp; Cross-Cutting</t>
  </si>
  <si>
    <t>Yes (239) 2014 EHR</t>
  </si>
  <si>
    <t>Yes (240) 2014 EHR &amp; Cross-Cutting</t>
  </si>
  <si>
    <t>Yes (241) 2014 EHR</t>
  </si>
  <si>
    <t>Yes (281) 2014 EHR</t>
  </si>
  <si>
    <t>Yes (305) 2014 EHR</t>
  </si>
  <si>
    <t>Yes (309) 2014 EHR</t>
  </si>
  <si>
    <t>Yes (310) 2014 EHR</t>
  </si>
  <si>
    <t>Yes (311) 2014 EHR</t>
  </si>
  <si>
    <t>Yes (312) 2014 EHR</t>
  </si>
  <si>
    <t>Yes (316) 2014 EHR</t>
  </si>
  <si>
    <t xml:space="preserve">
Percentage of patients aged 13 years and older with a diagnosis of HIV/AIDS, with at least two visits during the meausrement year, with at least 90 days between each visit, whose most recent HIV RNA level is &lt;200 copies/mL
</t>
  </si>
  <si>
    <t>ADE Prevention and Monitoring: Warfarin Time in Therapeutic Range</t>
  </si>
  <si>
    <t xml:space="preserve">
Average percentage of time in which patients aged 18 and older with atrial fibrillation who are on chronic warfarin therapy have International Normalized Raio (INR) test results within the therapeutic range (ie TTR) during the measurement period
</t>
  </si>
  <si>
    <t xml:space="preserve">
Percent of patients regardless of age, with a diagnosis of dementia for whom an assessment of cognitionis performed and the results reviewed at least once within a 12 month period
</t>
  </si>
  <si>
    <t xml:space="preserve">
Percentage of patients aged 20-79 years who had a fasting LDL-C test performed and whose risk-stratified fasting LDL-C is at or below the recommended LDL-C goal
</t>
  </si>
  <si>
    <t>Yes (317) 2014 EHR</t>
  </si>
  <si>
    <t>Yes (321) 2014 EHR &amp; Cross-Cutting</t>
  </si>
  <si>
    <t>Yes (365) 2014 EHR</t>
  </si>
  <si>
    <t>Yes (366) 2014 EHR</t>
  </si>
  <si>
    <t>Yes (367) 2014 EHR</t>
  </si>
  <si>
    <t>Yes (368) 2014 EHR</t>
  </si>
  <si>
    <t>Yes (369) 2014 EHR</t>
  </si>
  <si>
    <t>Yes (370) 2014 EHR</t>
  </si>
  <si>
    <t>Yes (371) 2014 EHR</t>
  </si>
  <si>
    <t>Yes (372) 2014 EHR</t>
  </si>
  <si>
    <t>Yes (373) 2014 EHR</t>
  </si>
  <si>
    <t>Yes (374) 2014 EHR</t>
  </si>
  <si>
    <t>Yes (376) 2014 EHR</t>
  </si>
  <si>
    <t>Yes (400) Cross-Cutting</t>
  </si>
  <si>
    <t>Yes (402) Cross-Cutting</t>
  </si>
  <si>
    <t>Yes (018) 2014 EHR</t>
  </si>
  <si>
    <t>Yes (019) 2014 EHR</t>
  </si>
  <si>
    <t>Yes (071) 2014 EHR</t>
  </si>
  <si>
    <t>Yes (113) 2014 EHR</t>
  </si>
  <si>
    <t>Yes (238) 2014 EHR</t>
  </si>
  <si>
    <t>Yes (375) 2014 EHR</t>
  </si>
  <si>
    <t>Yes (377) 2014 EHR</t>
  </si>
  <si>
    <t>Yes (378) 2014 EHR</t>
  </si>
  <si>
    <t>Yes (379) 2014 EHR</t>
  </si>
  <si>
    <t>Yes (381) 2014 EHR</t>
  </si>
  <si>
    <t>Yes (382) 2014 EHR</t>
  </si>
  <si>
    <t>Yes (014)</t>
  </si>
  <si>
    <t>Yes (022)</t>
  </si>
  <si>
    <t>Yes (023)</t>
  </si>
  <si>
    <t>Yes (024)</t>
  </si>
  <si>
    <t>Yes (032)</t>
  </si>
  <si>
    <t>Yes (033)</t>
  </si>
  <si>
    <t>Yes (040)</t>
  </si>
  <si>
    <t>Yes (041)</t>
  </si>
  <si>
    <t>Yes (043)</t>
  </si>
  <si>
    <t>Yes (044)</t>
  </si>
  <si>
    <t>Yes (047) Cross-Cutting</t>
  </si>
  <si>
    <t>Yes (048)</t>
  </si>
  <si>
    <t>Yes (050)</t>
  </si>
  <si>
    <t>Yes (051)</t>
  </si>
  <si>
    <t>Yes (054)</t>
  </si>
  <si>
    <t>Yes (067)</t>
  </si>
  <si>
    <t>Yes (068)</t>
  </si>
  <si>
    <t>Yes (069)</t>
  </si>
  <si>
    <t>Yes (070)</t>
  </si>
  <si>
    <t>Yes (076)</t>
  </si>
  <si>
    <t>Yes (081)</t>
  </si>
  <si>
    <t>Yes (082)</t>
  </si>
  <si>
    <t>Yes (084)</t>
  </si>
  <si>
    <t>Yes (085)</t>
  </si>
  <si>
    <t>Yes (087)</t>
  </si>
  <si>
    <t>Yes (091)</t>
  </si>
  <si>
    <t>Yes (093)</t>
  </si>
  <si>
    <t>Yes (099)</t>
  </si>
  <si>
    <t>Yes (039)</t>
  </si>
  <si>
    <t>No (used to be ACO 29, removed Nov 2014)</t>
  </si>
  <si>
    <t>No (used to be ACO 22-26, 5 measures, removed Nov 2014)</t>
  </si>
  <si>
    <t>No (used to be ACO 12, removed Nov 2014)</t>
  </si>
  <si>
    <t>No (used to be ACO 32, removed Nov 2014)</t>
  </si>
  <si>
    <t xml:space="preserve">Yes
ACO 01 (NQF #0005):  Getting Timely Care, Appointments, and Information 
ACO 2 (NQF #0005):  How Well Your Providers Communicate 
ACO 3 (NQF #0005):  Patient Rating of Provider 
ACO 4 (NQF #0005):  Access to Specialist 
ACO 5 (NQF #0005):  Health Promotion and Education 
ACO 6 (NQF #0005):  Shared Decision Making </t>
  </si>
  <si>
    <t>CMS Medicare Shared Savings Program (MSSP) ACO for 2015</t>
  </si>
  <si>
    <t>Listed all PQRS measures and identified (2015 Reporting Year CMS EHR Incentive Programs (eCQMs) &amp; Cross-Cutting measures)</t>
  </si>
  <si>
    <t xml:space="preserve">Physician Quality Reporting System (PQRS) 
EP EHR Incentive Clinical Quality Measures (eCQMs)
Cross Cutting Measures </t>
  </si>
  <si>
    <t xml:space="preserve">
July 2014 (for 2015)
December 2014</t>
  </si>
  <si>
    <t>http://www.cms.gov/Medicare/Quality-Initiatives-Patient-Assessment-Instruments/PQRS/Downloads/PQRS_2015_Measure-List_111014.zip
http://cms.gov/Regulations-and-Guidance/Legislation/EHRIncentivePrograms/Downloads/2014eCQMs_EligibleProfessionalsTable_July2014.pdf
http://www.cms.gov/Medicare/Quality-Initiatives-Patient-Assessment-Instruments/PQRS/MeasuresCodes.html</t>
  </si>
  <si>
    <t>BV-312</t>
  </si>
  <si>
    <t>BV-313</t>
  </si>
  <si>
    <t>BV-314</t>
  </si>
  <si>
    <t>BV-315</t>
  </si>
  <si>
    <t>BV-316</t>
  </si>
  <si>
    <t>BV-317</t>
  </si>
  <si>
    <t>BV-318</t>
  </si>
  <si>
    <t>BV-319</t>
  </si>
  <si>
    <t>BV-320</t>
  </si>
  <si>
    <t>BV-321</t>
  </si>
  <si>
    <t>BV-322</t>
  </si>
  <si>
    <t>BV-323</t>
  </si>
  <si>
    <t>BV-324</t>
  </si>
  <si>
    <t>BV-325</t>
  </si>
  <si>
    <t>BV-326</t>
  </si>
  <si>
    <t>BV-327</t>
  </si>
  <si>
    <t>BV-328</t>
  </si>
  <si>
    <t>BV-329</t>
  </si>
  <si>
    <t>BV-330</t>
  </si>
  <si>
    <t>BV-331</t>
  </si>
  <si>
    <t>BV-332</t>
  </si>
  <si>
    <t>BV-333</t>
  </si>
  <si>
    <t>BV-334</t>
  </si>
  <si>
    <t>BV-335</t>
  </si>
  <si>
    <t>BV-336</t>
  </si>
  <si>
    <t>BV-337</t>
  </si>
  <si>
    <t>BV-338</t>
  </si>
  <si>
    <t>BV-339</t>
  </si>
  <si>
    <t>BV-340</t>
  </si>
  <si>
    <t>BV-341</t>
  </si>
  <si>
    <t>BV-342</t>
  </si>
  <si>
    <t>BV-343</t>
  </si>
  <si>
    <t>BV-344</t>
  </si>
  <si>
    <t>BV-345</t>
  </si>
  <si>
    <t>BV-346</t>
  </si>
  <si>
    <t>BV-347</t>
  </si>
  <si>
    <t>BV-348</t>
  </si>
  <si>
    <t>BV-349</t>
  </si>
  <si>
    <t>BV-350</t>
  </si>
  <si>
    <t>BV-351</t>
  </si>
  <si>
    <t>BV-352</t>
  </si>
  <si>
    <t>BV-353</t>
  </si>
  <si>
    <t>BV-354</t>
  </si>
  <si>
    <t>BV-355</t>
  </si>
  <si>
    <t>BV-356</t>
  </si>
  <si>
    <t>BV-357</t>
  </si>
  <si>
    <t>BV-358</t>
  </si>
  <si>
    <t>BV-359</t>
  </si>
  <si>
    <t>BV-360</t>
  </si>
  <si>
    <t>BV-361</t>
  </si>
  <si>
    <t>BV-362</t>
  </si>
  <si>
    <t>BV-363</t>
  </si>
  <si>
    <t>BV-364</t>
  </si>
  <si>
    <t>BV-365</t>
  </si>
  <si>
    <t>BV-366</t>
  </si>
  <si>
    <t>BV-367</t>
  </si>
  <si>
    <t>BV-368</t>
  </si>
  <si>
    <t>BV-369</t>
  </si>
  <si>
    <t>BV-370</t>
  </si>
  <si>
    <t>BV-371</t>
  </si>
  <si>
    <t>BV-372</t>
  </si>
  <si>
    <t>BV-373</t>
  </si>
  <si>
    <t>BV-374</t>
  </si>
  <si>
    <t>BV-375</t>
  </si>
  <si>
    <t>BV-376</t>
  </si>
  <si>
    <t>BV-377</t>
  </si>
  <si>
    <t>BV-378</t>
  </si>
  <si>
    <t>BV-379</t>
  </si>
  <si>
    <t>BV-380</t>
  </si>
  <si>
    <t>BV-381</t>
  </si>
  <si>
    <t>BV-382</t>
  </si>
  <si>
    <t>BV-383</t>
  </si>
  <si>
    <t>BV-384</t>
  </si>
  <si>
    <t>BV-385</t>
  </si>
  <si>
    <t>BV-386</t>
  </si>
  <si>
    <t>BV-387</t>
  </si>
  <si>
    <t>BV-388</t>
  </si>
  <si>
    <t>BV-389</t>
  </si>
  <si>
    <t>BV-390</t>
  </si>
  <si>
    <t>BV-391</t>
  </si>
  <si>
    <t>BV-392</t>
  </si>
  <si>
    <t>BV-393</t>
  </si>
  <si>
    <t>BV-394</t>
  </si>
  <si>
    <t>BV-395</t>
  </si>
  <si>
    <t>BV-396</t>
  </si>
  <si>
    <t>BV-397</t>
  </si>
  <si>
    <t>BV-398</t>
  </si>
  <si>
    <t>BV-399</t>
  </si>
  <si>
    <t>BV-400</t>
  </si>
  <si>
    <t>BV-401</t>
  </si>
  <si>
    <t>BV-402</t>
  </si>
  <si>
    <t>BV-403</t>
  </si>
  <si>
    <t>BV-404</t>
  </si>
  <si>
    <t>BV-405</t>
  </si>
  <si>
    <t>BV-406</t>
  </si>
  <si>
    <t>BV-407</t>
  </si>
  <si>
    <t>BV-408</t>
  </si>
  <si>
    <t>BV-409</t>
  </si>
  <si>
    <t>BV-410</t>
  </si>
  <si>
    <t>BV-411</t>
  </si>
  <si>
    <t>BV-412</t>
  </si>
  <si>
    <t>BV-413</t>
  </si>
  <si>
    <t>BV-414</t>
  </si>
  <si>
    <t>BV-415</t>
  </si>
  <si>
    <t>BV-416</t>
  </si>
  <si>
    <t>BV-417</t>
  </si>
  <si>
    <t>BV-418</t>
  </si>
  <si>
    <t>BV-419</t>
  </si>
  <si>
    <t>BV-420</t>
  </si>
  <si>
    <t>BV-421</t>
  </si>
  <si>
    <t>BV-422</t>
  </si>
  <si>
    <t>BV-423</t>
  </si>
  <si>
    <t>BV-424</t>
  </si>
  <si>
    <t>BV-425</t>
  </si>
  <si>
    <t>BV-426</t>
  </si>
  <si>
    <t>BV-427</t>
  </si>
  <si>
    <t>BV-428</t>
  </si>
  <si>
    <t>BV-429</t>
  </si>
  <si>
    <t>BV-430</t>
  </si>
  <si>
    <t>BV-431</t>
  </si>
  <si>
    <t>BV-432</t>
  </si>
  <si>
    <t>BV-433</t>
  </si>
  <si>
    <t>BV-434</t>
  </si>
  <si>
    <t>BV-435</t>
  </si>
  <si>
    <t>BV-436</t>
  </si>
  <si>
    <t>BV-437</t>
  </si>
  <si>
    <t>BV-438</t>
  </si>
  <si>
    <t>BV-439</t>
  </si>
  <si>
    <t>BV-440</t>
  </si>
  <si>
    <t>BV-441</t>
  </si>
  <si>
    <t>BV-442</t>
  </si>
  <si>
    <t>BV-443</t>
  </si>
  <si>
    <t>BV-444</t>
  </si>
  <si>
    <t>BV-445</t>
  </si>
  <si>
    <t>BV-446</t>
  </si>
  <si>
    <t>BV-447</t>
  </si>
  <si>
    <t>BV-448</t>
  </si>
  <si>
    <t>BV-449</t>
  </si>
  <si>
    <t>BV-450</t>
  </si>
  <si>
    <t>BV-451</t>
  </si>
  <si>
    <t>BV-452</t>
  </si>
  <si>
    <t>BV-453</t>
  </si>
  <si>
    <t>BV-454</t>
  </si>
  <si>
    <t>BV-455</t>
  </si>
  <si>
    <t>BV-456</t>
  </si>
  <si>
    <t>BV-457</t>
  </si>
  <si>
    <t>BV-458</t>
  </si>
  <si>
    <t>BV-459</t>
  </si>
  <si>
    <t>BV-460</t>
  </si>
  <si>
    <t>BV-461</t>
  </si>
  <si>
    <t>BV-462</t>
  </si>
  <si>
    <t>BV-463</t>
  </si>
  <si>
    <t>BV-464</t>
  </si>
  <si>
    <t>BV-465</t>
  </si>
  <si>
    <t>BV-466</t>
  </si>
  <si>
    <t>BV-467</t>
  </si>
  <si>
    <t>BV-468</t>
  </si>
  <si>
    <t>BV-469</t>
  </si>
  <si>
    <t>BV-470</t>
  </si>
  <si>
    <t>BV-471</t>
  </si>
  <si>
    <t>BV-472</t>
  </si>
  <si>
    <t>BV-473</t>
  </si>
  <si>
    <t>BV-474</t>
  </si>
  <si>
    <t>BV-475</t>
  </si>
  <si>
    <t>BV-476</t>
  </si>
  <si>
    <t>BV-477</t>
  </si>
  <si>
    <t>BV-478</t>
  </si>
  <si>
    <t>BV-479</t>
  </si>
  <si>
    <t>BV-480</t>
  </si>
  <si>
    <t>BV-481</t>
  </si>
  <si>
    <t>BV-482</t>
  </si>
  <si>
    <t>BV-483</t>
  </si>
  <si>
    <t>BV-484</t>
  </si>
  <si>
    <t>BV-485</t>
  </si>
  <si>
    <t>BV-486</t>
  </si>
  <si>
    <t>BV-487</t>
  </si>
  <si>
    <t>BV-488</t>
  </si>
  <si>
    <t>BV-489</t>
  </si>
  <si>
    <t>BV-490</t>
  </si>
  <si>
    <t>BV-491</t>
  </si>
  <si>
    <t xml:space="preserve">
The CAHPS® Nursing Home Survey: Discharged Resident Instrument is a mail survey instrument to gather information on the experience of short stay (5 to 100 days) residents recently discharged from nursing homes. This survey can be used in conjunction with the CAHPS Nursing Home Survey: Family Member Instrument and the Long Stay Resident Instrument. The survey instrument provides nursing home level scores on 4 global items. In addition, the survey provides nursing home level scores on summary measures valued by consumers; these summary measures or composites are currently being analyzed. The composites may include those valued by long stay residents: 
1. Environment
2. Care
3. Communication &amp; Respec
4. Autonomy
5. Activities
</t>
  </si>
  <si>
    <t xml:space="preserve">
The CAHPS® Nursing Home Survey: Long-Stay Resident Instrument is an in-person survey instrument to gather information on the experience of long stay (greater than 100 days) residents currently in nursing homes. The Centers for Medicare &amp; Medicaid Services requested development of this survey, and can be used in conjunction with the CAHPS Nursing Home Survey: Family Member Instrument and Discharged Resident Instrument. The survey instrument provides nursing home level scores on 5 topics valued by residents: 
1. Environment
2. Care
3. Communication &amp; Respect
4. Autonomy
5. Activities
In addition, the survey provides nursing home level scores on 3 global items.
</t>
  </si>
  <si>
    <t xml:space="preserve">
The CAHPS Nursing Home Survey: Family Member Instrument is a mail survey instrument to gather information on the experiences of family members of long stay (greater than 100 days) residents currently in nursing homes. The Centers for Medicare &amp; Medicaid Services requested development of this questionnaire, which is intended to complement the CAHPS Nursing Home Survey: Long-Stay Resident Instrument and the Discharged resident Instrument. The Family Member Instrument asks respondents to report on their own experiences (not the resident’s) with the nursing home and their perceptions of the quality of care provided to a family member living in a nursing home. The survey instrument provides nursing home level scores on 4 topics valued by patients and families: 
1. Meeting Basic Needs: Help with Eating, Drinking, and Toileting 
2. Nurses/Aides´ Kindness/ Respect Towards Resident
3. Nursing Home Provides Information/Encourages Respondent Involvement
4. Nursing Home Staffing, Care of Belongings, and Cleanliness 
In addition, the survey provides nursing home scores on 3 global items including an overall Rating of Care.
</t>
  </si>
  <si>
    <t xml:space="preserve">
This measure estimates hospital-level 30-day RSRRs following elective primary THA and/or TKA in patients 65 years and older. The outcome is defined as readmission for any cause within 30 days of the discharge date for the index hospitalization, excluding a specified set of planned readmissions. The primary updates to the measure since December 2011 NQF endorsement are:
1) Revision of cohort codes to exclude the following:
    • ICD-9 procedure codes for removal of old implanted devices/prosthesis (78.65, 78.66, 78.67, 80.05, 80.06, 80.09) [these codes use to define patients undergoing more technically complex procedures and who may be at higher risk for complications]
    • Additional ICD-9 codes for femur fractures (821.2, 821.20, 821.21, 821.22, 821.23, 821.29, 821.3, 821.30, 821.31, 821.32, 821.33, 821.39) [expands codes used to define patients with underlying fracture, who require more technically complex procedures and may be at higher risk for complications]
    • ICD-9 codes for malignant bony neoplasms (170.6, 170.7, 195.3, 198.5, 199.0) [patients with malignant bony neoplasms are at increased risk for readmission and the THA/TKA procedure may not be elective] This revision was based on additional clinical review in response to NQF public comments. 
2) Expansion of the readmissions identified as planned. A detailed list of the changes to the measure specifications is provided in the document titled “2012 Updates to the THA-TKA readmission measure #1551.pdf”.
</t>
  </si>
  <si>
    <t xml:space="preserve">
Percentage of Accountable Care Organization (ACO) primary care physicians (PCPs) who successfully qualify for either a Medicare or Medicaid Electronic Health Record (her) Incentive Program incentive payment. 
</t>
  </si>
  <si>
    <t>Percentage of patients, regardless of age, with a diagnosis of prostate cancer at high or very high risk of recurrence receiving external beam radioTherapy to the prostate who were prescribed adjuvant hormonal Therapy (GnRH [gonadotropin-releasing hormone] agonist or antagonist)</t>
  </si>
  <si>
    <t>Percentage of patients, regardless of age, with a current diagnosis of melanoma or a history of melanoma whose information was entered, at least once within a 12 month period, into a recall system that includes:
 • A target date for the next complete physical skin exam, AND
 • A process to follow up with patients who eiTher did not make an appointment within the specified timeframe or who missed a scheduled appointment</t>
  </si>
  <si>
    <t>Percentage of visits for patients, regardless of age, with a diagnosis of cancer currently receiving chemoTherapy or radiation Therapy who report having pain with a documented plan of care to address pain</t>
  </si>
  <si>
    <t>Percentage of patients, regardless of age, with a diagnosis of pancreatic or lung cancer receiving 3D conformal radiation Therapy with documentation in medical record that radiation dose limits to normal tissues were established prior to the initiation of a course of 3D conformal radiation for a minimum of two tissues</t>
  </si>
  <si>
    <t>Percentage of patients aged 18 years and older with a diagnosis of rheumatoid arthritis (RA) who have documentation of a tuberculosis (TB) screening performed and results interpreted within 6 months prior to receiving a first course of Therapy using a biologic disease-modifying anti-rheumatic drug (DMARD)</t>
  </si>
  <si>
    <t>Percentage of patients, regardless of age, undergoing surgical or Therapeutic procedures under general or neuraxial anesthesia of 60 minutes duration or longer, except patients undergoing cardiopulmonary bypass, for whom eiTher active warming was used intraoperatively for the purpose of maintaining normoThermia, OR at least one body temperature equal to or greater than 36 degrees Centigrade (or 96.8 degrees Fahrenheit) was recorded within the 30 minutes immediately before or the 15 minutes immediately after anesthesia end time</t>
  </si>
  <si>
    <t>Functional Deficit: Change in Risk-Adjusted Functional Status for Patients with Neck, Cranium, Mandible, Thoracic Spine, Ribs, or OTher General Orthopedic Impairments</t>
  </si>
  <si>
    <t>Percentage of patients aged 18 or older that receive treatment for a functional deficit secondary to a diagnosis that affects the neck, cranium, mandible, thoracic spine, ribs, or oTher general orthopedic impairment in which the change in their Risk-Adjusted Functional Status is measured</t>
  </si>
  <si>
    <t>Percentage of patients aged 18 years and older with a diagnosis of coronary artery disease (CAD) seen within a 12 month period with results of an evaluation of level of activity and an assessment of wheTher anginal symptoms are present or absent with appropriate management of anginal symptoms within a 12 month period</t>
  </si>
  <si>
    <t>Image confirmation of lesion(s) targeted for image guided excisional biopsy or image guided partial mastectomy in patients with nonpalpable, image-detected breast lesion(s). Lesions may include: microcalcifications, mammographic or sonographic mass or architectural distortion, focal suspicious abnormalities on magnetic resonance imaging (MRI) or oTher breast imaging amenable to localization such as positron emission tomography (PET) mammography, or a biopsy marker demarcating site of confirmed pathology as established by previous core biopsy.</t>
  </si>
  <si>
    <t>Percentage of patients aged 18 years and older with a diagnosis of inflammatory bowel disease who have been managed by corticosteroids greater than or equal to 10 mg/day of prednisone equivalents for 60 or greater consecutive days or a single prescription equating to 600mg prednisone or greater for all fills that have been prescribed corticosteroid sparing Therapy in the last reporting year</t>
  </si>
  <si>
    <t>Percentage of patients aged 18 years and older with a diagnosis of inflammatory bowel disease for whom a tuberculosis (TB) screening was performed and results interpreted within six months prior to receiving a first course of anti-TNF (tumor necrosis factor) Therapy</t>
  </si>
  <si>
    <t>Percentage of patients aged 18 years and older with a diagnosis of inflammatory bowel disease (IBD) who had Hepatitis B Virus (HBV) status assessed and results interpreted within one year prior to receiving a first course of anti-TNF (tumor necrosis factor) Therapy</t>
  </si>
  <si>
    <t>Percentage of patients aged 18 years and older with a diagnosis of moderate or severe obstructive sleep apnea who were prescribed positive airway pressure Therapy</t>
  </si>
  <si>
    <t>All patients with a diagnosis of Parkinson’s disease (or caregiver(s), as appropriate) who had rehabilitative Therapy options (e.g., physical, occupational, or speech Therapy) discussed at least annually</t>
  </si>
  <si>
    <t>Percentage of medical records of patients aged 18 years and older with a diagnosis of major depressive disorder (MDD) and a specific diagnosed comorbid condition (diabetes, coronary artery disease, ischemic stroke, intracranial hemorrhage, chronic kidney disease [stages 4 or 5], End Stage Renal Disease [ESRD] or congestive heart failure) being treated by anoTher clinician with communication to the clinician treating the comorbid condition</t>
  </si>
  <si>
    <t>Percentage of patients aged 18 years and older with a diagnosis of nonvalvular atrial fibrillation (AF) or atrial flutter whose assessment of the specified thromboembolic risk factors indicate one or more high-risk factors or more than one moderate risk factor, as determined by CHADS2 risk stratification, who are prescribed warfarin OR anoTher oral anticoagulant drug that is FDA approved for the prevention of thromboembolism</t>
  </si>
  <si>
    <t>Percentage of patients whose providers are ensuring active tuberculosis prevention eiTher through yearly negative standard tuberculosis screening tests or are reviewing the patient’s history to determine if they have had appropriate management for a recent or prior positive test</t>
  </si>
  <si>
    <t>Percentage of patients, regardless of age, with a diagnosis of HIV prescribed antiretroviral Therapy for the treatment of HIV infection during the measurement year</t>
  </si>
  <si>
    <t>Percentage of patients regardless of age or gender undergoing a total knee replacement with documented shared decision-making with discussion of conservative (non-surgical) Therapy prior to the procedure</t>
  </si>
  <si>
    <t xml:space="preserve">Percentage of patients aged 18 years and older with a diagnosis of hepatitis C with whom a physician or oTher qualified healthcare professional reviewed the range of treatment options appropriate to their genotype and demonstrated a shared decision making approach with the patient. To meet the measure, There must be documentation in the patient record of a discussion between the physician or oTher qualified healthcare professional and the patient that includes all of the following: treatment choices appropriate to genotype, risks and benefits, evidence of effectiveness, and patient preferences toward treatment
</t>
  </si>
  <si>
    <t>Percentage of patients aged 18 years and older for whom PCI is performed who are prescribed optimal medical Therapy at discharge</t>
  </si>
  <si>
    <t xml:space="preserve">
The percentage of members 18 years of age and older who received at least 180 treatment days of ambulatory medication Therapy for a select therapeutic agent during the measurement year and at least one therapeutic monitoring event for the therapeutic agent in the measurement year. For each product line, report each of the four rates separately and as a total rate.
• Annual monitoring for members on angiotensin converting enzyme (ACE) inhibitors or angiotensin receptor blockers (ARB)
• Annual monitoring for members on digoxin
• Annual monitoring for members on diuretics
• Annual monitoring for members on anticonvulsants
• Total rate (the sum of the four numerators divided by the sum of the four denominators)
</t>
  </si>
  <si>
    <t>Quantitative Immunohistochemical (IHC) Evaluation of Human Epidermal Growth Factor Receptor 2 Testing (her2) for Breast Cancer Patients</t>
  </si>
  <si>
    <t>This is a measure based on wheTher quantitative evaluation of Human Epidermal Growth Factor Receptor 2 Testing (her2) by immunohistochemistry (IHC) uses the system recommended in the current ASCO/CAP Guidelines for Human Epidermal Growth Factor Receptor 2 Testing in breast cancer</t>
  </si>
  <si>
    <t>Percentage of visits for patients aged 18 years and older with a diagnosis of obstructive sleep apnea who were prescribed positive airway pressure Therapy who had documentation that adherence to positive airway pressure Therapy was objectively measured</t>
  </si>
  <si>
    <t>BV-492</t>
  </si>
  <si>
    <t>2372</t>
  </si>
  <si>
    <t xml:space="preserve">
Percentage of women 50-74 years of age who had a mammogram to screen for breast cancer.</t>
  </si>
  <si>
    <t xml:space="preserve">
This measure captures the proportion of acute ischemic stroke patients who arrive at this hospital within 2 hours of time last known well for whom IV t-PA was initiated at this hospital within 3 hours of time last known well.</t>
  </si>
  <si>
    <t>Yes (ACO 39)</t>
  </si>
  <si>
    <t>Yes (ACO 40)</t>
  </si>
  <si>
    <t>Yes (ACO 41)</t>
  </si>
  <si>
    <t>TBD</t>
  </si>
  <si>
    <t>All-Cause Unplanned Admissions for Patients with Multiple Chronic Conditions</t>
  </si>
  <si>
    <t>All-Cause Unplanned Admissions for Patients with Heart Failure</t>
  </si>
  <si>
    <t xml:space="preserve">Skilled Nursing Facility 30-Day All-Cause Readmission Measure (SNFRM) </t>
  </si>
  <si>
    <t>Yes (ACO 34)</t>
  </si>
  <si>
    <t xml:space="preserve">Yes (ACO 35) </t>
  </si>
  <si>
    <t>Yes (ACO 36)</t>
  </si>
  <si>
    <t>Yes (ACO 37)</t>
  </si>
  <si>
    <t xml:space="preserve">Yes (ACO 38) </t>
  </si>
  <si>
    <t>CAHPS: Stewardship of Patient Resources</t>
  </si>
  <si>
    <t>All-Cause Unplanned Admissions for Patients with Diabetes</t>
  </si>
  <si>
    <t>BV-493</t>
  </si>
  <si>
    <t>BV-494</t>
  </si>
  <si>
    <t>BV-495</t>
  </si>
  <si>
    <t>BV-496</t>
  </si>
  <si>
    <r>
      <t xml:space="preserve">Washington State Performance Measures
</t>
    </r>
    <r>
      <rPr>
        <b/>
        <sz val="15"/>
        <color rgb="FFDCE6F1"/>
        <rFont val="Arimo"/>
      </rPr>
      <t>Version date: 12/17/2014</t>
    </r>
  </si>
  <si>
    <t>ABA</t>
  </si>
  <si>
    <t>AAP</t>
  </si>
  <si>
    <t>Yes (ACE/ARB component only)</t>
  </si>
  <si>
    <t>Unintended Pregnancies</t>
  </si>
  <si>
    <t>PRAMS</t>
  </si>
  <si>
    <t>BV-497</t>
  </si>
  <si>
    <t>Percentage of adults who smoke cigarettes</t>
  </si>
  <si>
    <t>BRFSS</t>
  </si>
  <si>
    <t>Percentage of adults reporting 14 or more days of poor mental health</t>
  </si>
  <si>
    <t>BV-498</t>
  </si>
  <si>
    <t>BV-499</t>
  </si>
  <si>
    <t>BV-500</t>
  </si>
  <si>
    <t>BV-501</t>
  </si>
  <si>
    <t>30-day Psychiatric Inpatient Readmission</t>
  </si>
  <si>
    <t>Washington State (homegrown)</t>
  </si>
  <si>
    <t>1419</t>
  </si>
  <si>
    <t>Primary Caries Prevention Intervention as Part of Well/Ill Child Care as Offered by Primary Care Medical Providers</t>
  </si>
  <si>
    <t>University of Minnesota</t>
  </si>
  <si>
    <t xml:space="preserve">
The measure will a) track the extent to which the PCMP or clinic (determined by the provider number used for billing) applies FV as part of the EPSDT examination and b) track the degree to which each billing entity’s use of the EPSDT with FV codes increases from year to year (more children varnished and more children receiving FV four times a year according to ADA recommendations for high-risk children).</t>
  </si>
  <si>
    <t>Cardiovascular Disease: Use of Statins</t>
  </si>
  <si>
    <t>American College of Cardiology /American Heart Association</t>
  </si>
  <si>
    <t>BV-502</t>
  </si>
  <si>
    <t>BV-503</t>
  </si>
  <si>
    <t>BV-504</t>
  </si>
  <si>
    <t>BV-505</t>
  </si>
  <si>
    <t>Medications: Percent Generic (Antacid, Antidepressants, Statins, ACEs/ARBs, ADHD)</t>
  </si>
  <si>
    <t>Washington Health Alliance (homegrown)</t>
  </si>
  <si>
    <t>Medi-Cal</t>
  </si>
  <si>
    <t>Potentially Avoidable ED visits</t>
  </si>
  <si>
    <t>Percent of Patients with 5 or more visits to the Emergency Room without a Care Guideline</t>
  </si>
  <si>
    <t>0202</t>
  </si>
  <si>
    <t>BV-506</t>
  </si>
  <si>
    <t>American Nurses Association</t>
  </si>
  <si>
    <t>Falls with injury</t>
  </si>
  <si>
    <t xml:space="preserve">
All documented patient falls with an injury level of minor or greater on eligible unit types in a calendar quarter. Reported as Injury falls per 1000 Patient Days. 
(Total number of injury falls / Patient days) X 1000
Measure focus is safety.
Target population is adult acute care inpatient and adult rehabilitation patients.</t>
  </si>
  <si>
    <t>BV-507</t>
  </si>
  <si>
    <t>BV-508</t>
  </si>
  <si>
    <t>BV-509</t>
  </si>
  <si>
    <t>Annual State-purchased Health Care Spending Growth Relative to State GDP</t>
  </si>
  <si>
    <t>Medicaid Per Enrollee Spending</t>
  </si>
  <si>
    <t>Public Employee/Dependent Spending per Enrollee (include public schools)</t>
  </si>
  <si>
    <t>Clinical</t>
  </si>
  <si>
    <t>(version date: 07/2014 &amp; 12/2014)</t>
  </si>
  <si>
    <t xml:space="preserve">
PQRS
EP EHR Incentive Clinical Quality Measures (eCQMs)
Cross-Cutting Measures </t>
  </si>
  <si>
    <t xml:space="preserve">
CMS Medicare Shared Savings Program (MSSP) ACO for 2015
</t>
  </si>
  <si>
    <r>
      <t xml:space="preserve">Maine ACO Payment Measures
</t>
    </r>
    <r>
      <rPr>
        <b/>
        <sz val="15"/>
        <color rgb="FFDCE6F1"/>
        <rFont val="Arimo"/>
      </rPr>
      <t>Version date: 1/7/2015</t>
    </r>
  </si>
  <si>
    <t>BV-510</t>
  </si>
  <si>
    <t>BV-511</t>
  </si>
  <si>
    <t>BV-512</t>
  </si>
  <si>
    <t>BV-513</t>
  </si>
  <si>
    <t>0141</t>
  </si>
  <si>
    <t>Patient Fall Rate</t>
  </si>
  <si>
    <t xml:space="preserve">
All documented falls, with or without injury, experienced by patients on eligible unit types in a calendar quarter. Reported as Total Falls per 1,000 Patient Days and Unassisted Falls per 1000 Patient Days.
(Total number of falls / Patient days) X 1000
Measure focus is safety.
Target population is adult acute care inpatient and adult rehabilitation patients.</t>
  </si>
  <si>
    <t>1598</t>
  </si>
  <si>
    <t>HealthPartners</t>
  </si>
  <si>
    <t xml:space="preserve">
The Resource Use Index (RUI) is a risk adjusted measure of the frequency and intensity of services utilized to manage a provider group’s patients. Resource use includes all resources associated with treating members including professional, facility inpatient and outpatient, pharmacy, lab, radiology, ancillary and behavioral health services.</t>
  </si>
  <si>
    <t>Total Resource Use Population-based PMPM Index</t>
  </si>
  <si>
    <t>1604</t>
  </si>
  <si>
    <t xml:space="preserve">
Total Cost of Care reflects a mix of complicated factors such as patient illness burden, service utilization and negotiated prices. 
Total Cost Index (TCI) is a measure of a primary care provider’s risk adjusted cost effectiveness at managing the population they care for. TCI includes all costs associated with treating members including professional, facility inpatient and outpatient, pharmacy, lab, radiology, ancillary and behavioral health services. 
A Total Cost of Care Index when viewed together with a Resource Use measure provides a more complete picture of population based drivers of health care costs.</t>
  </si>
  <si>
    <t>BV-514</t>
  </si>
  <si>
    <t>BV-515</t>
  </si>
  <si>
    <t>Total Cost of Care Population-based PMPM Index</t>
  </si>
  <si>
    <t>1927</t>
  </si>
  <si>
    <t>Cardiovascular Health Screening for People With Schizophrenia or Bipolar Disorder Who Are Prescribed Antipsychotic Medications</t>
  </si>
  <si>
    <t>The percentage of individuals 25 to 64 years of age with schizophrenia or bipolar disorder who were prescribed any antipsychotic medication and who received a cardiovascular health screening during the measurement year.</t>
  </si>
  <si>
    <t>ED Utilization for Ambulatory Care-Sensitive Conditions</t>
  </si>
  <si>
    <t xml:space="preserve">
The number of ED visits for Ambulatory Care-Sensitive Conditions compared to all ED visits. Ambulatory Care Sensitive conditions such as asthma, diabetes or dehydration are hospitalization conditions where timely and effective ambulatory care can decrease hospitalizations by preventing the onset of an illness or conditions, controlling an acute episode of an illness or managing a chronic disease or condition. High rates of Ambulatory Care Sensitive hospitalizations in a community may be an indicator of a lack of or failure of prevention efforts, a primary care resource shortage, poor performance of primary health care delivery systems, or other factors that create barriers to obtaining timely and effective care.</t>
  </si>
  <si>
    <t>MHMC: Med Spotlight Medication Safety</t>
  </si>
  <si>
    <t>MHMC</t>
  </si>
  <si>
    <t>Proprietary - hospital pharmacy measure</t>
  </si>
  <si>
    <t>1525</t>
  </si>
  <si>
    <t>1534</t>
  </si>
  <si>
    <t>1540</t>
  </si>
  <si>
    <t>1543</t>
  </si>
  <si>
    <t>1667</t>
  </si>
  <si>
    <t>1668</t>
  </si>
  <si>
    <t>1853</t>
  </si>
  <si>
    <t>1854</t>
  </si>
  <si>
    <t>1855</t>
  </si>
  <si>
    <t>1879</t>
  </si>
  <si>
    <t>2079</t>
  </si>
  <si>
    <t>2083</t>
  </si>
  <si>
    <t>www.medicaid.gov/Medicaid-CHIP-Program-Information/By-Topics/Quality-of-Care/Downloads/ChildCoreMeasures.pdf 
http://www.medicaid.gov/medicaid-chip-program-information/by-topics/quality-of-care/chipra-initial-core-set-of-childrens-health-care-quality-measures.html</t>
  </si>
  <si>
    <t xml:space="preserve">
The Children's Health Insurance Program Reauthorization Act of 2009 (CHIPRA) included provisions to strengthen the quality of care provided and health outcomes of children in Medicaid and CHIP.  CHIPRA required HHS to identify and publish an initial core measure set of children’s health care quality measures for voluntary use by State Medicaid and CHIP programs.  
CMS released the 2015 Child Core Set in a December 2014 CMS Informational Bulletin. The core set includes a range of children’s quality measures encompassing both physical and mental health, including chronic conditions, such as asthma, attention deficit hyperactivity disorder, and diabetes.
</t>
  </si>
  <si>
    <t>BV-516</t>
  </si>
  <si>
    <t>2508</t>
  </si>
  <si>
    <t>American Dental Association - Dental Quality Alliance</t>
  </si>
  <si>
    <t>Percentage of enrolled children in the age category of 6-9 years at “elevated” risk (i.e., “moderate” or “high”) who received a sealant on a permanent first molar tooth within the reporting year.</t>
  </si>
  <si>
    <t>Dental Sealants for 6-9 Year-Old Children at Elevated Caries Risk</t>
  </si>
  <si>
    <t>The Consumer Assessment of Healthcare Providers and Systems Hospital Survey – Child Version (Child HCAHPS) is a standardized survey instrument that asks parents and guardians (henceforth referred to as parents) of children under 18 years old to report on their and their child’s experiences with inpatient hospital care. 
The performance measures of the Child HCAHPS survey consist of 39 items organized by overarching groups into 18 composite and single-item measures:</t>
  </si>
  <si>
    <t>Child Hospital CAHPS (HCAHPS)</t>
  </si>
  <si>
    <t>2548</t>
  </si>
  <si>
    <t>BV-517</t>
  </si>
  <si>
    <t>Yes 
(pilot in 2015)</t>
  </si>
  <si>
    <t xml:space="preserve">
The Affordable Care Act (Section 1139B) requires the Secretary of HHS to identify and publish a core set of  health care quality measures for adult Medicaid enrollees.  The law requires that measures designated for the core set be currently in use.  To aid in the assessment of the quality of care for Medicaid-eligible adults, the law calls for HHS to:
1. Develop a standardized reporting format for the core set of measures:  
2. Establish an adult quality measurement program;
3. Issue an annual report by the Secretary on the reporting of adult Medicaid quality information;
4. Publish updates to the initial core set of adult health quality measures that reflect new or enhanced quality measures.   
The 2015 Adult Core Set was released in December 2014 through an Informational Bulletin. Section 1139B of the Social Security Act, as amended by Section 2701 of the Affordable Care Act, notes that the Secretary shall issue updates to the Adult Core Set beginning in January 2014 and annually thereafter.  CMS worked with the National Quality Forum's (NQF) Measures Application Partnership (MAP) to review the Adult Core Set and to identify ways to improve it. 
</t>
  </si>
  <si>
    <t>http://www.medicaid.gov/medicaid-chip-program-information/by-topics/quality-of-care/adult-health-care-quality-measures.html
http://www.medicaid.gov/Medicaid-CHIP-Program-Information/By-Topics/Quality-of-Care/Adult-Health-Care-Quality-Measures.html</t>
  </si>
  <si>
    <t>http://www.cms.gov/Medicare/Medicare-Fee-for-Service-Payment/sharedsavingsprogram/Downloads/RY2015-Narrative-Specifications.pdf</t>
  </si>
  <si>
    <t>January 2015</t>
  </si>
  <si>
    <t>April 2015</t>
  </si>
  <si>
    <t>(version date: 04/2015)</t>
  </si>
  <si>
    <r>
      <t xml:space="preserve">Comprehensive Primary Care Initiative
</t>
    </r>
    <r>
      <rPr>
        <b/>
        <sz val="14"/>
        <color rgb="FFC5D9F1"/>
        <rFont val="Arimo"/>
      </rPr>
      <t>Version date: 08/2014</t>
    </r>
  </si>
  <si>
    <r>
      <t xml:space="preserve">Core Set of Health Care Quality Measures for Adults Enrolled in Medicaid (Medicaid Adult Core Set)
</t>
    </r>
    <r>
      <rPr>
        <sz val="14"/>
        <color rgb="FFC5D9F1"/>
        <rFont val="Arimo"/>
      </rPr>
      <t>Version date: 04/2015</t>
    </r>
  </si>
  <si>
    <t>(version date:  04/2015)</t>
  </si>
  <si>
    <r>
      <t xml:space="preserve">Core Set of Children’s Health Care Quality Measures for Medicaid and CHIP (Child Core Set)
</t>
    </r>
    <r>
      <rPr>
        <b/>
        <sz val="14"/>
        <color rgb="FFC5D9F1"/>
        <rFont val="Arimo"/>
      </rPr>
      <t>Version date: 03/2015</t>
    </r>
  </si>
  <si>
    <t>(version date: 03/2015)</t>
  </si>
  <si>
    <r>
      <t xml:space="preserve">CMMI Priority Measures for Monitoring and Evaluation
</t>
    </r>
    <r>
      <rPr>
        <b/>
        <sz val="14"/>
        <color rgb="FFC5D9F1"/>
        <rFont val="Arimo"/>
      </rPr>
      <t>Version date: 04/2015</t>
    </r>
  </si>
  <si>
    <t>Yes (55)</t>
  </si>
  <si>
    <t>February 2015</t>
  </si>
  <si>
    <t>Yes (C01: 2015 and C02: 2016)</t>
  </si>
  <si>
    <t>Yes (C04: 2015 and C03: 2016)</t>
  </si>
  <si>
    <t xml:space="preserve">Yes (C05: 2015 and C04: 2016) </t>
  </si>
  <si>
    <t xml:space="preserve">Yes (C07: 2015 and C06: 2016) </t>
  </si>
  <si>
    <t>Yes (C06:2015 and C05: 2016)</t>
  </si>
  <si>
    <t>Yes (C08: 2015 and C07: 2016)</t>
  </si>
  <si>
    <t>Yes (C09: 2015 and C08:2016)</t>
  </si>
  <si>
    <t>Yes (C10: 2015 and C09: 2016)</t>
  </si>
  <si>
    <t>Yes (C11: 2015 and C10: 2016)</t>
  </si>
  <si>
    <t>Yes (C12: 2015 and C011: 2016)</t>
  </si>
  <si>
    <t>Yes (C13: 2015 and C12: 2016)</t>
  </si>
  <si>
    <t>Yes (C14: 2015 and C13: 2016)</t>
  </si>
  <si>
    <t>yes (C15: 2015 and C14: 2016)</t>
  </si>
  <si>
    <t>Yes (C16: 2015 and C15: 2016)</t>
  </si>
  <si>
    <t xml:space="preserve">Yes (C18: 2015 and C16: 2016) </t>
  </si>
  <si>
    <t>Yes (C19: 2015 and C17: 2016)</t>
  </si>
  <si>
    <t>Yes (C20: 2015 only)</t>
  </si>
  <si>
    <t>Yes (C17: 2015 only)</t>
  </si>
  <si>
    <t>Yes (C03: 2015 only)</t>
  </si>
  <si>
    <t>Yes (C02: 2015 only)</t>
  </si>
  <si>
    <t>Yes (C21: 2015 and C18: 2016)</t>
  </si>
  <si>
    <t>Yes (C22: 2015 and C19: 2016)</t>
  </si>
  <si>
    <t>Yes (C28: 2015 and C25: 2016)</t>
  </si>
  <si>
    <t>Yes (C29: 2015 and C26: 2016)</t>
  </si>
  <si>
    <t>Yes (C30: 2015 and C27: 2016)</t>
  </si>
  <si>
    <t>Yes (C31: 2015 and C29: 2016)</t>
  </si>
  <si>
    <t>Yes (C32: 2015 and C30: 2016)</t>
  </si>
  <si>
    <t>Yes (C33: 2015 and C31: 2016)</t>
  </si>
  <si>
    <t>Yes (D01: 2015 and D02: 2016)</t>
  </si>
  <si>
    <t>Yes (D02: 2015 and D03: 2016)</t>
  </si>
  <si>
    <t>Yes (D03: 2015 and D04: 2016)</t>
  </si>
  <si>
    <t>Yes (D04: 2015 and D05: 2016)</t>
  </si>
  <si>
    <t>Yes (D05: 2015 and D07: 2016)</t>
  </si>
  <si>
    <t>Yes (D06: 2015 and D08: 2016)</t>
  </si>
  <si>
    <t>Yes (D07: 2015 and D09: 2016)</t>
  </si>
  <si>
    <t>Yes (D08: 2015 and D10: 2016)</t>
  </si>
  <si>
    <t>Yes (D09: 2015 and D11: 2016)</t>
  </si>
  <si>
    <t>Yes (D10: 2015 only)</t>
  </si>
  <si>
    <t xml:space="preserve">Yes [2015: C23 (GNC); C24 (GCQ); C25 (CS); C26 (Rating Health Care Quality); C27 (Rating of Health Plan)] [2016: C20 (GNC); C21 (GCQ); C22 (CS); C23 (Rating Health Care Quality); C24 (Rating of Health Plan)] </t>
  </si>
  <si>
    <t>Yes (D11, D12, D13 : 2015 and D12, D13, D14: 2016)</t>
  </si>
  <si>
    <t>Yes (C01: 2016 only)</t>
  </si>
  <si>
    <t xml:space="preserve">
The percentage of adults 18 years of age and older who self-report receiving an influenza vaccine within the measurement period. This measure collected via the CAHPS 5.0H adults survey for Medicare, Medicaid, commercial populations. It is reported as two separate rates stratified by age: 18-64 and 65 years of age and older.</t>
  </si>
  <si>
    <t xml:space="preserve">Flu Vaccinations for Adults Ages 18–64 
</t>
  </si>
  <si>
    <t>FVA</t>
  </si>
  <si>
    <r>
      <t xml:space="preserve">Medicare-Medicaid Plans (MMPs) Capitated Financial Alignment Model (Duals Demonstrations)
</t>
    </r>
    <r>
      <rPr>
        <sz val="14"/>
        <color rgb="FFC5D9F1"/>
        <rFont val="Arimo"/>
      </rPr>
      <t>Version date: 10/2014</t>
    </r>
  </si>
  <si>
    <t>(version date: 10/2014)</t>
  </si>
  <si>
    <t>( version date: 10/2014 and 02/2015)</t>
  </si>
  <si>
    <t>(version date: 01/2015)</t>
  </si>
  <si>
    <t>Yes (on hold effective July 1,2014 discharges)</t>
  </si>
  <si>
    <t>Yes (PC-05a not included in 2014 composite pending further review)</t>
  </si>
  <si>
    <t>Yes (not included in composite rate)</t>
  </si>
  <si>
    <t>No (inactived effective 1/1/2014 discharges)</t>
  </si>
  <si>
    <r>
      <t xml:space="preserve">Joint Commission Accountability Measure List
</t>
    </r>
    <r>
      <rPr>
        <b/>
        <sz val="14"/>
        <color rgb="FFC5D9F1"/>
        <rFont val="Arimo"/>
      </rPr>
      <t>Version date: 02/2015</t>
    </r>
  </si>
  <si>
    <t>http://www.jointcommission.org/assets/1/18/ACCOUNTABILITY_MEASURES_List_2014.pdf</t>
  </si>
  <si>
    <t>March 2015</t>
  </si>
  <si>
    <t>SCIP-Inf 3a: Prophylactic Antibiotics Discontinued Within 24 Hours After Surgery End Time</t>
  </si>
  <si>
    <t>Yes (HAI-3 &amp; HAI-4 2016 only)</t>
  </si>
  <si>
    <r>
      <t xml:space="preserve">CMS Medicare Hospital Compare
</t>
    </r>
    <r>
      <rPr>
        <b/>
        <sz val="14"/>
        <color rgb="FFC5D9F1"/>
        <rFont val="Arimo"/>
      </rPr>
      <t>Version date: 2015</t>
    </r>
  </si>
  <si>
    <t>OP-2: Fibrinolytic Therapy Received Within 30 Minutes of ED Arrival</t>
  </si>
  <si>
    <t xml:space="preserve">
SM-PART-NURSE: Participation in a systematic database for nursing sensitive care
</t>
  </si>
  <si>
    <t xml:space="preserve">
OP-12: Ability for Providers with HIT to Receive Laboratory Data Electronically Directly into their Qualified/Certified her System as Discrete Searchable Data
</t>
  </si>
  <si>
    <r>
      <t xml:space="preserve">CCMI SIM Recommended Model Performance Metrics
</t>
    </r>
    <r>
      <rPr>
        <b/>
        <sz val="14"/>
        <color rgb="FFC5D9F1"/>
        <rFont val="Arimo"/>
      </rPr>
      <t>Version date: 05/2015</t>
    </r>
  </si>
  <si>
    <t>The percentage of patients age 50 years or older with at least one adenoma or other colorectal cancer precursor or colorectal cancer detected during screening colonoscopy</t>
  </si>
  <si>
    <t>Advance Care Plan</t>
  </si>
  <si>
    <t xml:space="preserve">Diabetic Retinopathy: Documentation of Presence or Absence of Macular Edema and Level of Severity of Retinopathy
</t>
  </si>
  <si>
    <t xml:space="preserve">Diabetic Retinopathy: Communication with the Physician Managing Ongoing Diabetes Care
</t>
  </si>
  <si>
    <t>Beneficiary Access and Performance Problems</t>
  </si>
  <si>
    <t>Yes (DME08: 2015 and D06: 2016)</t>
  </si>
  <si>
    <t>Call Center - Foreign Language Interpreter and TTY Availability</t>
  </si>
  <si>
    <t>Call Center</t>
  </si>
  <si>
    <t>Yes (C32 &amp; D01: 2016)</t>
  </si>
  <si>
    <t>BV-519</t>
  </si>
  <si>
    <t>BV-518</t>
  </si>
  <si>
    <t>Medication Therapy Management Program Completion Rate for Comprehensive Medication Reviews</t>
  </si>
  <si>
    <t>Part D Plan Reporting</t>
  </si>
  <si>
    <t>Yes (DMD07: 2015 and D15: 2016)</t>
  </si>
  <si>
    <t>BV-520</t>
  </si>
  <si>
    <t>BV-521</t>
  </si>
  <si>
    <t>BV-522</t>
  </si>
  <si>
    <t>BV-523</t>
  </si>
  <si>
    <t>2502</t>
  </si>
  <si>
    <t>2505</t>
  </si>
  <si>
    <t>Emergency Department Use without Hospital Readmission During the First 30 Days of Home Health</t>
  </si>
  <si>
    <t>Percentage of home health stays in which patients who had an acute inpatient hospitalization in the 5 days before the start of their home health stay used an emergency department but were not admitted to an acute care hospital during the 30 days following the start of the home health stay.</t>
  </si>
  <si>
    <t>2510</t>
  </si>
  <si>
    <t>Skilled Nursing Facility 30-Day All-Cause Readmission Measure (SNFRM)</t>
  </si>
  <si>
    <t>This measure estimates the risk-standardized rate of all-cause, unplanned, hospital readmissions for patients who have been admitted to a Skilled Nursing Facility (SNF) (Medicare fee-for-service [FFS] beneficiaries) within 30 days of discharge from their prior proximal hospitalization. The prior proximal hospitalization is defined as an admission to an IPPS, CAH, or a psychiatric hospital. The measure is based on data for 12 months of SNF admissions.</t>
  </si>
  <si>
    <t>2380</t>
  </si>
  <si>
    <t>Rehospitalization During the First 30 Days of Home Health</t>
  </si>
  <si>
    <t>Percentage of home health stays in which patients who had an acute inpatient hospitalization in the 5 days before the start of their home health stay were admitted to an acute care hospital during the 30 days following the start of the home health stay.</t>
  </si>
  <si>
    <t>BV-524</t>
  </si>
  <si>
    <t>BV-525</t>
  </si>
  <si>
    <t>All-Cause Unplanned Readmission Measure for 30 Days Post Discharge from Inpatient Rehabilitation Facilities (IRFs)</t>
  </si>
  <si>
    <t>This measure estimates the risk-standardized rate of unplanned, all-cause readmissions for patients (Medicare fee-for-service [FFS] beneficiaries) discharged from an Inpatient Rehabilitation Facility (IRF) who were readmitted to a short-stay acute-care hospital or a Long-Term Care Hospital (LTCH), within 30 days of an IRF discharge. The measure is based on data for 24 months of IRF discharges to non-hospital post-acute levels of care or to the community.</t>
  </si>
  <si>
    <t>Pediatric All-Condition Readmission Measure</t>
  </si>
  <si>
    <t>Center of Excellence for Pediatric Quality Measurement</t>
  </si>
  <si>
    <t>This measure calculates case-mix-adjusted readmission rates, defined as the percentage of admissions followed by 1 or more readmissions within 30 days, for patients less than 18 years old. The measure covers patients discharged from general acute care hospitals, including children’s hospitals.</t>
  </si>
  <si>
    <t xml:space="preserve">Ability for Providers with HIT to Receive Laboratory Data Electronically Directly into their Qualified/Certified HER System as Discrete Searchable Data </t>
  </si>
  <si>
    <t xml:space="preserve">HOQR </t>
  </si>
  <si>
    <t>Documents the extent to which a provider uses an Office of the National Coordinator for Health Information Technology (ONC) certified electronic health record (EHR) system that incorporates an electronic data interchange with one or more laboratories allowing for direct electronic transmission of laboratory data in the EHR as discrete searchable data elements. This measure applies to all outpatient departments associated with the facility that bill under the Outpatient Prospective Payment System (OPPS). This may include the emergency department (ED), the outpatient imaging department, the outpatient surgery department, and the facility’s clinics.</t>
  </si>
  <si>
    <t>BV-526</t>
  </si>
  <si>
    <t>BV-527</t>
  </si>
  <si>
    <t>BV-528</t>
  </si>
  <si>
    <t>BV-529</t>
  </si>
  <si>
    <t>BV-530</t>
  </si>
  <si>
    <t>HBIPS-1 Admission Screening</t>
  </si>
  <si>
    <t xml:space="preserve">The proportion of patients admitted to a hospital-based inpatient psychiatric setting who are screened within the first three days of hospitalization for all of the following: risk of violence to self or others, substance use, psychological trauma history and patient strengths. </t>
  </si>
  <si>
    <t xml:space="preserve">Hospitalized patients age 18 years and older who are screened within the first three days of admission for tobacco use (cigarettes, smokeless tobacco, pipe and cigars) within the past 30 days. </t>
  </si>
  <si>
    <t>TOB-1 Tobacco Use Screening</t>
  </si>
  <si>
    <t>TOB - 2 Tobacco Use Treatment Provided or Offered and the subset measure TOB-2a Tobacco Use Treatment</t>
  </si>
  <si>
    <t>The measure is reported as an overall rate which includes all hospitalized patients 18 years of age and older to whom tobacco use treatment was provided during the hospital stay within the first three days after admission, or offered and refused, and a second rate, a subset of the first, which includes only those patients who received tobacco use treatment during the hospital stay within the first three days after admission. Refer to section 2a1.10 Stratification Details/Variables for the rationale for the addition of the subset measure.</t>
  </si>
  <si>
    <t>TOB-3 Tobacco Use Treatment Provided or Offered at Discharge and the subset measure TOB-3a Tobacco Use Treatment at Discharge</t>
  </si>
  <si>
    <t>The measure is reported as an overall rate which includes all hospitalized patients 18 years of age an older to whom tobacco use treatment was provided, or offered and refused, at the time of hospital discharge, and a second rate, a subset of the first, which includes only those patients who received tobacco use treatment at discharge. Treatment at discharge includes a referral to outpatient counseling and a prescription for one of the FDA-approved tobacco cessation medications. Refer to section 2a1.10 Stratification Details/Variables for the rationale for the addition of the subset measure.</t>
  </si>
  <si>
    <t xml:space="preserve">Hospitalized patients 18 years of age and older who are screened within the first three days of admission using a validated screening questionnaire for unhealthy alcohol use. </t>
  </si>
  <si>
    <t>SUB-1 Alcohol Use Screening</t>
  </si>
  <si>
    <t>SUB-2 Alcohol Use Brief Intervention Provided or Offered and SUB-2a Alcohol Use Brief Intervention</t>
  </si>
  <si>
    <t>The measure is reported as an overall rate which includes all hospitalized patients 18 years of age and older to whom a brief intervention was provided, or offered and refused, and a second rate, a subset of the first, which includes only those patients who received a brief intervention. The Provided or Offered rate (SUB-2), describes patients who screened positive for unhealthy alcohol use who received or refused a brief intervention during the hospital stay. The Alcohol Use Brief Intervention (SUB-2a) rate describes only those who received the brief intervention during the hospital stay. Those who refused are not included.</t>
  </si>
  <si>
    <t>1663</t>
  </si>
  <si>
    <t>BV-531</t>
  </si>
  <si>
    <t>1664</t>
  </si>
  <si>
    <t>The measure is reported as an overall rate which includes all hospitalized patients 18 years of age and older to whom alcohol or drug use disorder treatment was provided, or offered and refused, at the time of hospital discharge, and a second rate, a subset of the first, which includes only those patients who received alcohol or drug use disorder treatment at discharge. The Provided or Offered rate (SUB-3) describes patients who are identified with alcohol or drug use disorder who receive or refuse at discharge a prescription for FDA-approved medications for alcohol or drug use disorder, OR who receive or refuse a referral for addictions treatment. The Alcohol and Other Drug Disorder Treatment at Discharge (SUB-3a) rate describes only those who receive a prescription for FDA-approved medications for alcohol or drug use disorder OR a referral for addictions treatment. Those who refused are not included.</t>
  </si>
  <si>
    <t>SUB-3 Alcohol &amp; Other Drug Use Disorder Treatment Provided or Offered at Discharge and SUB-3a Alcohol &amp; Other Drug Use Disorder Treatment at Discharge</t>
  </si>
  <si>
    <t>BV-532</t>
  </si>
  <si>
    <t>Emergency Department Volume (EDV)</t>
  </si>
  <si>
    <t xml:space="preserve">
Emergency Department Volume</t>
  </si>
  <si>
    <t>BV-533</t>
  </si>
  <si>
    <t xml:space="preserve">
Healthcarre workers given influenza vaccination</t>
  </si>
  <si>
    <t>IMM-3-FAC-ADHPCT: Healthcare worker influenza vaccination</t>
  </si>
  <si>
    <t>BV-534</t>
  </si>
  <si>
    <t>READM-30-COPD: COPD 30-day readmission rate</t>
  </si>
  <si>
    <t>Rate of unplanned readmission for chronic obstructive pulmonary disease (COPD) patient</t>
  </si>
  <si>
    <t>BV-535</t>
  </si>
  <si>
    <t>READM-30-STK: Stroke 30-day readmission rate</t>
  </si>
  <si>
    <t>Rate of unplanned readmission for stroke patients</t>
  </si>
  <si>
    <t>1891</t>
  </si>
  <si>
    <t>Death rate for stroke patients</t>
  </si>
  <si>
    <t>MORT_30_STK: Stroke 30-day mortality rate</t>
  </si>
  <si>
    <t>BV-536</t>
  </si>
  <si>
    <t>OP-9: Mammography follow-up rates</t>
  </si>
  <si>
    <t xml:space="preserve">Outpatients who had a follow-up mammogram, ultrasound, or MRI of the breast within 45 days after a screening mammogram </t>
  </si>
  <si>
    <t>BV-537</t>
  </si>
  <si>
    <t>PAYM-30-AMI: Heart attack payment</t>
  </si>
  <si>
    <t xml:space="preserve">CMS </t>
  </si>
  <si>
    <t xml:space="preserve">
Payment for heart attack patients</t>
  </si>
  <si>
    <t>BV-538</t>
  </si>
  <si>
    <t>MV: Number of Medicare patient discharges for selected MS-DRGs</t>
  </si>
  <si>
    <t>Number of Medicare patients treated for selected procedures</t>
  </si>
  <si>
    <t>CCMI SIM Recommended Model Performance Metrics</t>
  </si>
  <si>
    <t>( version date: 05/2015)</t>
  </si>
  <si>
    <t xml:space="preserve">
CCMI SIM Recommended Model Performance Metrics</t>
  </si>
  <si>
    <t>May 2015</t>
  </si>
  <si>
    <t xml:space="preserve">
Model Performance Metrics: These metrics are intended to capture data on quality, cost, utilization and population health. Awardees are required to report on metrics associated with cost, utilization, quality and population health to the CMMI SIM Program on a quarterly and/or annual basis.  The metrics listed in this tab are recommended by the CMMI SIM Program.  Awardees are free to select alternative metrics depending on their SIM proposal and/or metrics which cover similar content areas, in consultation with their Project Officer. Furthermore, Awardees may develop or select additional performance metrics to track activities specific to their SIM initiative which are not captured in the recommended model performance metrics suggested by the CMMI SIM Program.  Awardees are expected to provide baseline values and target goals in their Operational Plan. The Awardee should plan to discuss these areas further with Project Officers and engage Technical Assistance as needed.</t>
  </si>
  <si>
    <r>
      <t xml:space="preserve">
Physician Quality Reporting System (PQRS) for 2015
</t>
    </r>
    <r>
      <rPr>
        <sz val="14"/>
        <color theme="2"/>
        <rFont val="Arimo"/>
      </rPr>
      <t>EP EHR Incentive Clinical Quality Measures (eCQMs): 07/2014 (for 2015)
Cross Cutting Measures: 12/31/14</t>
    </r>
  </si>
  <si>
    <r>
      <t xml:space="preserve">CMS Medicare Shared Savings Program (MSSP) ACO for 2015
</t>
    </r>
    <r>
      <rPr>
        <b/>
        <sz val="14"/>
        <color rgb="FFC5D9F1"/>
        <rFont val="Arimo"/>
      </rPr>
      <t>Version date: 01/2015</t>
    </r>
  </si>
  <si>
    <t>BV-539</t>
  </si>
  <si>
    <t>1651</t>
  </si>
  <si>
    <t>BV-540</t>
  </si>
  <si>
    <t>2393</t>
  </si>
  <si>
    <t>1661</t>
  </si>
  <si>
    <t>1656</t>
  </si>
  <si>
    <t>1654</t>
  </si>
  <si>
    <t>1922</t>
  </si>
  <si>
    <t>October 2014 and February 2015</t>
  </si>
  <si>
    <r>
      <t xml:space="preserve">
CMS Medicare Part C &amp; D Star Ratings Measures
</t>
    </r>
    <r>
      <rPr>
        <b/>
        <sz val="14"/>
        <color rgb="FFC5D9F1"/>
        <rFont val="Arimo"/>
      </rPr>
      <t>Version date: 10/2014 (2015) and 2/20/2015 (2016)</t>
    </r>
  </si>
  <si>
    <r>
      <t xml:space="preserve">CMS Hospital Value-Based Purchasing
</t>
    </r>
    <r>
      <rPr>
        <b/>
        <sz val="14"/>
        <color rgb="FFC5D9F1"/>
        <rFont val="Arimo"/>
      </rPr>
      <t>Versions: FY's 2015 &amp; 2016</t>
    </r>
  </si>
  <si>
    <r>
      <t xml:space="preserve">VT ACO Pilot Core Performance Measures for Payment and Reporting in Year One
</t>
    </r>
    <r>
      <rPr>
        <b/>
        <sz val="14"/>
        <color rgb="FFC5D9F1"/>
        <rFont val="Arimo"/>
      </rPr>
      <t>Version date: 01/2014</t>
    </r>
  </si>
  <si>
    <r>
      <t xml:space="preserve">Washington State Performance Measures
</t>
    </r>
    <r>
      <rPr>
        <b/>
        <sz val="14"/>
        <color rgb="FFDCE6F1"/>
        <rFont val="Arimo"/>
      </rPr>
      <t>Version date: 12/17/2014</t>
    </r>
  </si>
  <si>
    <r>
      <t xml:space="preserve">Maine ACO Payment Measures
</t>
    </r>
    <r>
      <rPr>
        <b/>
        <sz val="14"/>
        <color theme="0"/>
        <rFont val="Arimo"/>
      </rPr>
      <t xml:space="preserve">
</t>
    </r>
    <r>
      <rPr>
        <b/>
        <sz val="14"/>
        <color rgb="FFDCE6F1"/>
        <rFont val="Arimo"/>
      </rPr>
      <t>Version date: 1/7/2015</t>
    </r>
  </si>
  <si>
    <t>December 2014</t>
  </si>
  <si>
    <t xml:space="preserve">Washington State Common Measure Set for Health Care Quality and Cost 
</t>
  </si>
  <si>
    <t>Recommended standard statewide measures of health performance starting January 1, 2015.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t>
  </si>
  <si>
    <t>http://www.hca.wa.gov/hw/Pages/performance_measures.aspx</t>
  </si>
  <si>
    <t>Download the Complete Suite at: buyingvalue.org   |   Last updated: May 13, 2015</t>
  </si>
  <si>
    <t>Weight Assesment and counseling for nutrition and physical activity for children/ adolescents</t>
  </si>
  <si>
    <t>Adolescent well-care visits</t>
  </si>
  <si>
    <t>Screening for high blood pressure and follow-up</t>
  </si>
  <si>
    <t>0722</t>
  </si>
  <si>
    <t>Pediatric behavioral health screening</t>
  </si>
  <si>
    <t>2371</t>
  </si>
  <si>
    <t>0543</t>
  </si>
  <si>
    <t>CAD: Medication adherence</t>
  </si>
  <si>
    <t>Process</t>
  </si>
  <si>
    <t>Outcome</t>
  </si>
  <si>
    <t>Annual Monitoring of Persistent Medications (roll-up)</t>
  </si>
  <si>
    <t>Consumer Experience</t>
  </si>
  <si>
    <t>Prevention</t>
  </si>
  <si>
    <t>Behavioral Health</t>
  </si>
  <si>
    <t>Obstetrics</t>
  </si>
  <si>
    <t>Care Coordination/ Patient Safety</t>
  </si>
  <si>
    <t>Acute &amp; Chronic Care Management</t>
  </si>
  <si>
    <t>Adult &amp; Pediatric</t>
  </si>
  <si>
    <t>Women's Health</t>
  </si>
  <si>
    <t>Adult</t>
  </si>
  <si>
    <t>Women's Health
50-74</t>
  </si>
  <si>
    <t xml:space="preserve">Women's Health
</t>
  </si>
  <si>
    <t>Women's Health
16-24</t>
  </si>
  <si>
    <t>Adult
50-75</t>
  </si>
  <si>
    <t>Women's Health
13</t>
  </si>
  <si>
    <t>Pediatric
3-17</t>
  </si>
  <si>
    <t>Adult
18 &amp; older</t>
  </si>
  <si>
    <t>Pediatric</t>
  </si>
  <si>
    <t>Pediatric 
15 months</t>
  </si>
  <si>
    <t>Pediatric
3-6</t>
  </si>
  <si>
    <t>Pediatric
12-21</t>
  </si>
  <si>
    <t>Pediatric
6-12</t>
  </si>
  <si>
    <t>Pediatric
6-17</t>
  </si>
  <si>
    <t>Adult &amp; Pediatric
12 &amp; older</t>
  </si>
  <si>
    <t>Pediatric
4-16</t>
  </si>
  <si>
    <t>Mass General</t>
  </si>
  <si>
    <t>Adult &amp; Pediatric
5-64</t>
  </si>
  <si>
    <t>Adult
18-75</t>
  </si>
  <si>
    <t>Adult
18-85</t>
  </si>
  <si>
    <t>Adult
40 &amp; older</t>
  </si>
  <si>
    <t>Adult
18-50</t>
  </si>
  <si>
    <t>Adult
18-64</t>
  </si>
  <si>
    <t>Pediatric
3mths - 18</t>
  </si>
  <si>
    <t>N/A</t>
  </si>
  <si>
    <t>Unhealthy alcohol use - screening</t>
  </si>
  <si>
    <t xml:space="preserve">This measure assesses the percentage of patients 18 years of age and older who received a least 180 treatment days of ambulatory medication therapy for a select therapeutic agent during the measurement year and at least one therapeutic monitoring event for the therapeutic agent in the measurement year.
- Angiotensin converting enzyme (ACE) inhibitors or angiotensin receptor blockers (ARB): At least one serum potassium and a serum creatinine therapeutic monitoring test in the measurement year. 
- Digoxin: At least one serum potassium, one serum creatinine and a serum digoxin therapeutic monitoring test in the measurement year.
- Diuretics: At least one serum potassium and a serum creatinine therapeutic monitoring test in the measurement year. 
- Total rate (the sum of the three numerators divided by the sum of the three denominators)
</t>
  </si>
  <si>
    <t>The percentage of individuals with coronary artery disease (CAD) who are prescribed statin therapy that had a Proportion of Days Covered (PDC) for statin medications of at least 0.8 during the measurement period (12 consecutive months)</t>
  </si>
  <si>
    <t>NQF Endorsed</t>
  </si>
  <si>
    <t>Sufficient denominator size (i.e., base rate)</t>
  </si>
  <si>
    <t>yes</t>
  </si>
  <si>
    <t>no</t>
  </si>
  <si>
    <t>Present an opportunity for quality improvement (&gt;90 = 0, 75-90 = 1, &lt;75 = 2</t>
  </si>
  <si>
    <t>Present an opportunity for quality improvement (50-75= 0, 25-50=1, &lt;25 = 2)</t>
  </si>
  <si>
    <t>Health Equity Design Group: most important to measure and reward from a health equity perspective</t>
  </si>
  <si>
    <t>'All-Cause Unplanned Admissions for Patients with Diabetes</t>
  </si>
  <si>
    <t>Pediatric ambulatory care sensitive condition composite</t>
  </si>
  <si>
    <t>Annual % asthma patients (2-20) with 1 or more asthma-related ED visits</t>
  </si>
  <si>
    <t xml:space="preserve">
Medicaid</t>
  </si>
  <si>
    <t>Internally developed informed by the agency for healthcare research and quality (ahrq) pediatric quality indicators. AHRQ quality indicators version 4.4, march 2012.  The composite ambulatory care sensitive admissions rate per 1,000 pediatric members under 18 years. Note: this measure only applies to pediatricians. Dx criteria can be shared if determined a viable scorecard metric</t>
  </si>
  <si>
    <t>Custom Measure - Based on the Children's Health Insurance Program Reauthorization Act (CHIPRA) Measure, but with ED Rev Codes added; NQF 1381, but with the addition of the ED Rev Codes due to CT Medicaid billing methodology. Not among the pediatric design group recommended measures.  Instead proposed CHIPRA measure, hospital admissions for asthma.</t>
  </si>
  <si>
    <t>Internally developed informed by research conducted by the NYU Center for Health and Public Service Research and the United Hospital Fund of New York. The rate of Potentially avoidable empergency room visits per 1,000 members. Anthem will share Dx criteria if determined a viable scorecard metric</t>
  </si>
  <si>
    <t>The composite Ambulatory Care Sensitive Admissions rate per 1,000 members age 18 and older during the measurement period. Anthem internally developed. Inforned by the Agency for Healthcare Research and Quality (AHRQ) Prevention Quality Indicators. Version 4.4 March 2012. The composite Ambulatory Care Sensitive Admissions rate per 1,000 members age 18 and older during the measurement period. Includes the following admissions: Angina, Asthma/Bronchitis, COBD, Dehydration, Diabetes, Heart Failure, Hypertension, Pneumonia, UTI.</t>
  </si>
  <si>
    <r>
      <t>Is the measure a process measure for which an available</t>
    </r>
    <r>
      <rPr>
        <b/>
        <u/>
        <sz val="16"/>
        <color rgb="FF595959"/>
        <rFont val="Calibri"/>
        <family val="2"/>
        <scheme val="minor"/>
      </rPr>
      <t xml:space="preserve"> outcome measure</t>
    </r>
    <r>
      <rPr>
        <b/>
        <sz val="16"/>
        <color rgb="FF595959"/>
        <rFont val="Calibri"/>
        <family val="2"/>
        <scheme val="minor"/>
      </rPr>
      <t xml:space="preserve"> would better serve?</t>
    </r>
  </si>
</sst>
</file>

<file path=xl/styles.xml><?xml version="1.0" encoding="utf-8"?>
<styleSheet xmlns="http://schemas.openxmlformats.org/spreadsheetml/2006/main">
  <numFmts count="3">
    <numFmt numFmtId="44" formatCode="_(&quot;$&quot;* #,##0.00_);_(&quot;$&quot;* \(#,##0.00\);_(&quot;$&quot;* &quot;-&quot;??_);_(@_)"/>
    <numFmt numFmtId="164" formatCode="[$-409]mmmm\-yy;@"/>
    <numFmt numFmtId="165" formatCode="000"/>
  </numFmts>
  <fonts count="92">
    <font>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b/>
      <sz val="12"/>
      <color theme="0"/>
      <name val="Calibri"/>
      <family val="2"/>
      <scheme val="minor"/>
    </font>
    <font>
      <sz val="11"/>
      <color theme="1"/>
      <name val="Book Antiqua"/>
      <family val="1"/>
    </font>
    <font>
      <sz val="11"/>
      <color theme="1"/>
      <name val="Calibri"/>
      <family val="2"/>
      <scheme val="minor"/>
    </font>
    <font>
      <i/>
      <sz val="12"/>
      <color theme="1"/>
      <name val="Times New Roman"/>
      <family val="1"/>
    </font>
    <font>
      <b/>
      <sz val="12"/>
      <name val="Calibri"/>
      <family val="2"/>
      <scheme val="minor"/>
    </font>
    <font>
      <sz val="10"/>
      <color indexed="81"/>
      <name val="Tahoma"/>
      <family val="2"/>
    </font>
    <font>
      <b/>
      <sz val="10"/>
      <color indexed="81"/>
      <name val="Tahoma"/>
      <family val="2"/>
    </font>
    <font>
      <b/>
      <sz val="11"/>
      <color theme="1"/>
      <name val="Book Antiqua"/>
      <family val="1"/>
    </font>
    <font>
      <u/>
      <sz val="11"/>
      <color theme="10"/>
      <name val="Calibri"/>
      <family val="2"/>
      <scheme val="minor"/>
    </font>
    <font>
      <b/>
      <sz val="9"/>
      <color indexed="81"/>
      <name val="Tahoma"/>
      <family val="2"/>
    </font>
    <font>
      <sz val="9"/>
      <color indexed="81"/>
      <name val="Tahoma"/>
      <family val="2"/>
    </font>
    <font>
      <sz val="11"/>
      <color rgb="FF111111"/>
      <name val="Book Antiqua"/>
      <family val="1"/>
    </font>
    <font>
      <sz val="11"/>
      <color theme="1"/>
      <name val="Calibri"/>
      <family val="2"/>
      <scheme val="minor"/>
    </font>
    <font>
      <sz val="11"/>
      <color theme="1"/>
      <name val="Calibri"/>
      <family val="2"/>
    </font>
    <font>
      <sz val="12"/>
      <color theme="1"/>
      <name val="Calibri"/>
      <family val="2"/>
    </font>
    <font>
      <sz val="34"/>
      <color rgb="FF1C6938"/>
      <name val="Georgia"/>
      <family val="1"/>
    </font>
    <font>
      <sz val="34"/>
      <color theme="1"/>
      <name val="Georgia"/>
      <family val="1"/>
    </font>
    <font>
      <u/>
      <sz val="11"/>
      <color theme="11"/>
      <name val="Calibri"/>
      <family val="2"/>
      <scheme val="minor"/>
    </font>
    <font>
      <sz val="12"/>
      <color rgb="FF595959"/>
      <name val="Arimo"/>
    </font>
    <font>
      <sz val="18"/>
      <color rgb="FF595959"/>
      <name val="Georgia"/>
      <family val="1"/>
    </font>
    <font>
      <b/>
      <sz val="14"/>
      <color theme="0"/>
      <name val="Arimo"/>
    </font>
    <font>
      <b/>
      <sz val="15"/>
      <color theme="0"/>
      <name val="Arimo"/>
    </font>
    <font>
      <b/>
      <sz val="11"/>
      <color rgb="FF595959"/>
      <name val="Calibri"/>
      <family val="2"/>
      <scheme val="minor"/>
    </font>
    <font>
      <sz val="11"/>
      <color rgb="FF595959"/>
      <name val="Calibri"/>
      <family val="2"/>
      <scheme val="minor"/>
    </font>
    <font>
      <b/>
      <sz val="10"/>
      <color rgb="FF595959"/>
      <name val="Calibri"/>
      <family val="2"/>
      <scheme val="minor"/>
    </font>
    <font>
      <b/>
      <sz val="15"/>
      <color rgb="FF595959"/>
      <name val="Arimo"/>
    </font>
    <font>
      <sz val="10"/>
      <color rgb="FF595959"/>
      <name val="Calibri"/>
      <family val="2"/>
      <scheme val="minor"/>
    </font>
    <font>
      <sz val="14"/>
      <color rgb="FF595959"/>
      <name val="Arimo"/>
    </font>
    <font>
      <b/>
      <sz val="14"/>
      <color rgb="FF595959"/>
      <name val="Arimo"/>
    </font>
    <font>
      <sz val="12"/>
      <color rgb="FF595959"/>
      <name val="Georgia"/>
      <family val="1"/>
    </font>
    <font>
      <sz val="12"/>
      <color theme="0"/>
      <name val="Georgia"/>
      <family val="1"/>
    </font>
    <font>
      <sz val="15"/>
      <color theme="0"/>
      <name val="Arimo"/>
    </font>
    <font>
      <sz val="32"/>
      <color theme="0"/>
      <name val="Georgia"/>
      <family val="1"/>
    </font>
    <font>
      <sz val="11"/>
      <color theme="1"/>
      <name val="Arimo"/>
    </font>
    <font>
      <sz val="10"/>
      <color theme="1"/>
      <name val="Arimo"/>
    </font>
    <font>
      <i/>
      <sz val="12"/>
      <color theme="1"/>
      <name val="Arimo"/>
    </font>
    <font>
      <sz val="15"/>
      <color theme="1"/>
      <name val="Arimo"/>
    </font>
    <font>
      <b/>
      <vertAlign val="superscript"/>
      <sz val="14"/>
      <color rgb="FF595959"/>
      <name val="Arimo"/>
    </font>
    <font>
      <u/>
      <sz val="14"/>
      <color rgb="FF595959"/>
      <name val="Arimo"/>
    </font>
    <font>
      <b/>
      <sz val="14"/>
      <color rgb="FF595959"/>
      <name val="Arial"/>
      <family val="2"/>
    </font>
    <font>
      <sz val="14"/>
      <color rgb="FF595959"/>
      <name val="Arial"/>
      <family val="2"/>
    </font>
    <font>
      <i/>
      <sz val="14"/>
      <color rgb="FF595959"/>
      <name val="Arimo"/>
    </font>
    <font>
      <sz val="32"/>
      <color rgb="FFFFFFFF"/>
      <name val="Georgia"/>
      <family val="1"/>
    </font>
    <font>
      <sz val="18"/>
      <color theme="1" tint="0.34998626667073579"/>
      <name val="Georgia"/>
      <family val="1"/>
    </font>
    <font>
      <sz val="18"/>
      <color theme="1"/>
      <name val="Calibri"/>
      <family val="2"/>
      <scheme val="minor"/>
    </font>
    <font>
      <u/>
      <sz val="16"/>
      <color rgb="FF1C6938"/>
      <name val="Georgia"/>
      <family val="1"/>
    </font>
    <font>
      <sz val="15"/>
      <color theme="1" tint="0.34998626667073579"/>
      <name val="Georgia"/>
      <family val="1"/>
    </font>
    <font>
      <i/>
      <sz val="16"/>
      <color theme="0" tint="-0.34998626667073579"/>
      <name val="Arimo"/>
    </font>
    <font>
      <sz val="24"/>
      <color theme="1"/>
      <name val="Calibri"/>
      <family val="2"/>
      <scheme val="minor"/>
    </font>
    <font>
      <sz val="14"/>
      <color theme="1" tint="0.34998626667073579"/>
      <name val="Georgia"/>
      <family val="1"/>
    </font>
    <font>
      <i/>
      <sz val="14"/>
      <color theme="1" tint="0.34998626667073579"/>
      <name val="Georgia"/>
      <family val="1"/>
    </font>
    <font>
      <sz val="17"/>
      <color theme="1" tint="0.34998626667073579"/>
      <name val="Arimo"/>
    </font>
    <font>
      <sz val="34"/>
      <color theme="0"/>
      <name val="Georgia"/>
      <family val="1"/>
    </font>
    <font>
      <b/>
      <sz val="17"/>
      <color rgb="FF1C6938"/>
      <name val="Arimo"/>
    </font>
    <font>
      <i/>
      <sz val="18"/>
      <color theme="1" tint="0.34998626667073579"/>
      <name val="Georgia"/>
      <family val="1"/>
    </font>
    <font>
      <sz val="16"/>
      <color theme="0" tint="-0.34998626667073579"/>
      <name val="Arimo"/>
    </font>
    <font>
      <sz val="16"/>
      <color theme="1" tint="0.499984740745262"/>
      <name val="Georgia"/>
      <family val="1"/>
    </font>
    <font>
      <sz val="12"/>
      <color rgb="FF000000"/>
      <name val="Arimo"/>
    </font>
    <font>
      <b/>
      <sz val="12"/>
      <color rgb="FF000000"/>
      <name val="Arimo"/>
    </font>
    <font>
      <sz val="24"/>
      <color rgb="FF1C6938"/>
      <name val="Georgia"/>
      <family val="1"/>
    </font>
    <font>
      <sz val="22"/>
      <color theme="1"/>
      <name val="Calibri"/>
      <family val="2"/>
      <scheme val="minor"/>
    </font>
    <font>
      <u/>
      <sz val="16"/>
      <color rgb="FF1C6938"/>
      <name val="Arimo"/>
    </font>
    <font>
      <sz val="16"/>
      <color rgb="FF1C6938"/>
      <name val="Arimo"/>
    </font>
    <font>
      <b/>
      <sz val="24"/>
      <color theme="0"/>
      <name val="Arimo"/>
    </font>
    <font>
      <sz val="28"/>
      <color theme="0"/>
      <name val="Georgia"/>
      <family val="1"/>
    </font>
    <font>
      <b/>
      <sz val="18"/>
      <color theme="0"/>
      <name val="Arimo"/>
    </font>
    <font>
      <sz val="14"/>
      <color theme="3" tint="0.79998168889431442"/>
      <name val="Arimo"/>
    </font>
    <font>
      <sz val="24"/>
      <color rgb="FFFFFFFF"/>
      <name val="Georgia"/>
      <family val="1"/>
    </font>
    <font>
      <sz val="14"/>
      <color rgb="FFC5D9F1"/>
      <name val="Arimo"/>
    </font>
    <font>
      <sz val="18"/>
      <color theme="1" tint="0.34998626667073579"/>
      <name val="Arimo"/>
    </font>
    <font>
      <i/>
      <sz val="18"/>
      <color theme="1" tint="0.34998626667073579"/>
      <name val="Arimo"/>
    </font>
    <font>
      <b/>
      <sz val="18"/>
      <color rgb="FF1C6938"/>
      <name val="Arimo"/>
    </font>
    <font>
      <u/>
      <sz val="17"/>
      <color rgb="FF06A2FF"/>
      <name val="Arimo"/>
    </font>
    <font>
      <sz val="20"/>
      <color theme="9" tint="-0.249977111117893"/>
      <name val="Georgia"/>
      <family val="1"/>
    </font>
    <font>
      <i/>
      <sz val="20"/>
      <color theme="9" tint="-0.249977111117893"/>
      <name val="Georgia"/>
      <family val="1"/>
    </font>
    <font>
      <sz val="14"/>
      <color theme="1" tint="0.34998626667073579"/>
      <name val="Georgia"/>
      <family val="1"/>
    </font>
    <font>
      <b/>
      <sz val="14"/>
      <color theme="1" tint="0.34998626667073579"/>
      <name val="Arimo"/>
    </font>
    <font>
      <b/>
      <sz val="14"/>
      <color rgb="FFC5D9F1"/>
      <name val="Arimo"/>
    </font>
    <font>
      <b/>
      <sz val="11"/>
      <color theme="1"/>
      <name val="Calibri"/>
      <family val="2"/>
      <scheme val="minor"/>
    </font>
    <font>
      <b/>
      <sz val="16"/>
      <color rgb="FF595959"/>
      <name val="Calibri"/>
      <family val="2"/>
      <scheme val="minor"/>
    </font>
    <font>
      <u/>
      <sz val="14"/>
      <color theme="10"/>
      <name val="Arimo"/>
    </font>
    <font>
      <sz val="14"/>
      <color theme="2"/>
      <name val="Arimo"/>
    </font>
    <font>
      <b/>
      <sz val="15"/>
      <color rgb="FFDCE6F1"/>
      <name val="Arimo"/>
    </font>
    <font>
      <sz val="11"/>
      <color rgb="FF666666"/>
      <name val="Arial"/>
      <family val="2"/>
    </font>
    <font>
      <sz val="14"/>
      <color rgb="FF666666"/>
      <name val="Arimo"/>
    </font>
    <font>
      <b/>
      <sz val="14"/>
      <color rgb="FFDCE6F1"/>
      <name val="Arimo"/>
    </font>
    <font>
      <b/>
      <strike/>
      <sz val="14"/>
      <color rgb="FF595959"/>
      <name val="Arimo"/>
    </font>
    <font>
      <b/>
      <u/>
      <sz val="16"/>
      <color rgb="FF595959"/>
      <name val="Calibri"/>
      <family val="2"/>
      <scheme val="minor"/>
    </font>
  </fonts>
  <fills count="33">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tint="-0.499984740745262"/>
        <bgColor indexed="64"/>
      </patternFill>
    </fill>
    <fill>
      <patternFill patternType="solid">
        <fgColor theme="4"/>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4"/>
        <bgColor theme="4"/>
      </patternFill>
    </fill>
    <fill>
      <patternFill patternType="solid">
        <fgColor theme="0"/>
        <bgColor indexed="64"/>
      </patternFill>
    </fill>
    <fill>
      <patternFill patternType="solid">
        <fgColor rgb="FFFDE9D9"/>
        <bgColor indexed="64"/>
      </patternFill>
    </fill>
    <fill>
      <patternFill patternType="solid">
        <fgColor theme="0" tint="-4.9989318521683403E-2"/>
        <bgColor indexed="64"/>
      </patternFill>
    </fill>
    <fill>
      <patternFill patternType="solid">
        <fgColor rgb="FF1C6938"/>
        <bgColor indexed="64"/>
      </patternFill>
    </fill>
    <fill>
      <patternFill patternType="solid">
        <fgColor rgb="FFE2F8D5"/>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rgb="FFDEFFD6"/>
        <bgColor indexed="64"/>
      </patternFill>
    </fill>
    <fill>
      <patternFill patternType="solid">
        <fgColor rgb="FF9ACE9F"/>
        <bgColor indexed="64"/>
      </patternFill>
    </fill>
    <fill>
      <patternFill patternType="solid">
        <fgColor rgb="FF41A666"/>
        <bgColor indexed="64"/>
      </patternFill>
    </fill>
    <fill>
      <patternFill patternType="solid">
        <fgColor rgb="FF309AD7"/>
        <bgColor indexed="64"/>
      </patternFill>
    </fill>
    <fill>
      <patternFill patternType="solid">
        <fgColor theme="0" tint="-4.9989318521683403E-2"/>
        <bgColor rgb="FF000000"/>
      </patternFill>
    </fill>
    <fill>
      <patternFill patternType="solid">
        <fgColor rgb="FF16365C"/>
        <bgColor indexed="64"/>
      </patternFill>
    </fill>
    <fill>
      <patternFill patternType="solid">
        <fgColor rgb="FFDCE6F1"/>
        <bgColor indexed="64"/>
      </patternFill>
    </fill>
    <fill>
      <patternFill patternType="solid">
        <fgColor rgb="FF1C6938"/>
        <bgColor rgb="FF000000"/>
      </patternFill>
    </fill>
    <fill>
      <patternFill patternType="solid">
        <fgColor theme="9" tint="-0.249977111117893"/>
        <bgColor indexed="64"/>
      </patternFill>
    </fill>
    <fill>
      <patternFill patternType="solid">
        <fgColor rgb="FFFFFFFF"/>
        <bgColor rgb="FF000000"/>
      </patternFill>
    </fill>
    <fill>
      <patternFill patternType="solid">
        <fgColor rgb="FF2271A0"/>
        <bgColor indexed="64"/>
      </patternFill>
    </fill>
    <fill>
      <patternFill patternType="solid">
        <fgColor rgb="FF2987BF"/>
        <bgColor indexed="64"/>
      </patternFill>
    </fill>
    <fill>
      <patternFill patternType="solid">
        <fgColor rgb="FF1C638D"/>
        <bgColor indexed="64"/>
      </patternFill>
    </fill>
    <fill>
      <patternFill patternType="solid">
        <fgColor rgb="FFF2F2F2"/>
        <bgColor indexed="64"/>
      </patternFill>
    </fill>
    <fill>
      <patternFill patternType="solid">
        <fgColor theme="0" tint="-0.14999847407452621"/>
        <bgColor theme="0" tint="-0.14999847407452621"/>
      </patternFill>
    </fill>
  </fills>
  <borders count="67">
    <border>
      <left/>
      <right/>
      <top/>
      <bottom/>
      <diagonal/>
    </border>
    <border>
      <left/>
      <right/>
      <top style="thin">
        <color theme="4"/>
      </top>
      <bottom/>
      <diagonal/>
    </border>
    <border>
      <left style="thin">
        <color theme="4"/>
      </left>
      <right/>
      <top style="thin">
        <color theme="4"/>
      </top>
      <bottom/>
      <diagonal/>
    </border>
    <border>
      <left style="thin">
        <color auto="1"/>
      </left>
      <right/>
      <top style="thin">
        <color auto="1"/>
      </top>
      <bottom/>
      <diagonal/>
    </border>
    <border>
      <left style="thin">
        <color rgb="FF008000"/>
      </left>
      <right style="thin">
        <color rgb="FF008000"/>
      </right>
      <top style="thin">
        <color rgb="FF008000"/>
      </top>
      <bottom style="thin">
        <color rgb="FF008000"/>
      </bottom>
      <diagonal/>
    </border>
    <border>
      <left style="thin">
        <color theme="3" tint="0.59999389629810485"/>
      </left>
      <right style="thin">
        <color theme="3" tint="0.59999389629810485"/>
      </right>
      <top style="thin">
        <color theme="3" tint="0.59999389629810485"/>
      </top>
      <bottom style="thin">
        <color theme="3" tint="0.5999938962981048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3" tint="0.59999389629810485"/>
      </left>
      <right/>
      <top style="thin">
        <color theme="3" tint="0.59999389629810485"/>
      </top>
      <bottom style="thin">
        <color theme="3" tint="0.59999389629810485"/>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1" tint="0.499984740745262"/>
      </left>
      <right style="medium">
        <color theme="4" tint="-0.249977111117893"/>
      </right>
      <top style="thin">
        <color theme="1" tint="0.499984740745262"/>
      </top>
      <bottom style="thin">
        <color theme="1" tint="0.499984740745262"/>
      </bottom>
      <diagonal/>
    </border>
    <border>
      <left style="thin">
        <color theme="1" tint="0.499984740745262"/>
      </left>
      <right style="medium">
        <color theme="4" tint="-0.249977111117893"/>
      </right>
      <top/>
      <bottom style="thin">
        <color theme="1" tint="0.499984740745262"/>
      </bottom>
      <diagonal/>
    </border>
    <border>
      <left/>
      <right/>
      <top style="thin">
        <color auto="1"/>
      </top>
      <bottom/>
      <diagonal/>
    </border>
    <border>
      <left/>
      <right/>
      <top style="thin">
        <color theme="1" tint="0.34998626667073579"/>
      </top>
      <bottom/>
      <diagonal/>
    </border>
    <border>
      <left/>
      <right/>
      <top style="thick">
        <color rgb="FF1C5038"/>
      </top>
      <bottom/>
      <diagonal/>
    </border>
    <border>
      <left/>
      <right/>
      <top style="thick">
        <color theme="0" tint="-0.34998626667073579"/>
      </top>
      <bottom/>
      <diagonal/>
    </border>
    <border>
      <left/>
      <right/>
      <top style="thin">
        <color theme="0" tint="-0.499984740745262"/>
      </top>
      <bottom/>
      <diagonal/>
    </border>
    <border>
      <left/>
      <right/>
      <top style="thin">
        <color theme="0" tint="-0.499984740745262"/>
      </top>
      <bottom style="thick">
        <color rgb="FF1C5038"/>
      </bottom>
      <diagonal/>
    </border>
    <border>
      <left style="thin">
        <color theme="1" tint="0.14999847407452621"/>
      </left>
      <right/>
      <top/>
      <bottom/>
      <diagonal/>
    </border>
    <border>
      <left style="thin">
        <color theme="1" tint="0.14999847407452621"/>
      </left>
      <right/>
      <top/>
      <bottom style="thick">
        <color theme="0" tint="-0.34998626667073579"/>
      </bottom>
      <diagonal/>
    </border>
    <border>
      <left/>
      <right/>
      <top/>
      <bottom style="thick">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14999847407452621"/>
      </left>
      <right/>
      <top style="thick">
        <color theme="0" tint="-0.34998626667073579"/>
      </top>
      <bottom/>
      <diagonal/>
    </border>
    <border>
      <left/>
      <right style="thin">
        <color theme="1" tint="0.14999847407452621"/>
      </right>
      <top style="thick">
        <color theme="0" tint="-0.34998626667073579"/>
      </top>
      <bottom/>
      <diagonal/>
    </border>
    <border>
      <left/>
      <right style="thin">
        <color theme="1" tint="0.499984740745262"/>
      </right>
      <top style="thick">
        <color theme="0" tint="-0.34998626667073579"/>
      </top>
      <bottom/>
      <diagonal/>
    </border>
    <border>
      <left style="thin">
        <color theme="1" tint="0.499984740745262"/>
      </left>
      <right/>
      <top style="thick">
        <color theme="0" tint="-0.34998626667073579"/>
      </top>
      <bottom/>
      <diagonal/>
    </border>
    <border>
      <left style="thin">
        <color theme="3" tint="0.59999389629810485"/>
      </left>
      <right style="thin">
        <color theme="3" tint="0.59999389629810485"/>
      </right>
      <top/>
      <bottom style="thin">
        <color theme="3" tint="0.59999389629810485"/>
      </bottom>
      <diagonal/>
    </border>
    <border>
      <left style="thin">
        <color theme="3" tint="0.59999389629810485"/>
      </left>
      <right/>
      <top/>
      <bottom style="thin">
        <color theme="3" tint="0.59999389629810485"/>
      </bottom>
      <diagonal/>
    </border>
    <border>
      <left style="thin">
        <color theme="0" tint="-0.499984740745262"/>
      </left>
      <right/>
      <top/>
      <bottom style="thin">
        <color theme="0" tint="-0.499984740745262"/>
      </bottom>
      <diagonal/>
    </border>
    <border>
      <left style="thin">
        <color rgb="FF008000"/>
      </left>
      <right style="thin">
        <color rgb="FF008000"/>
      </right>
      <top/>
      <bottom style="thin">
        <color rgb="FF008000"/>
      </bottom>
      <diagonal/>
    </border>
    <border>
      <left style="thin">
        <color theme="1" tint="0.34998626667073579"/>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right style="thin">
        <color auto="1"/>
      </right>
      <top style="thin">
        <color auto="1"/>
      </top>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3" tint="0.39997558519241921"/>
      </left>
      <right style="thin">
        <color theme="3" tint="0.39997558519241921"/>
      </right>
      <top/>
      <bottom style="thin">
        <color theme="3" tint="0.39997558519241921"/>
      </bottom>
      <diagonal/>
    </border>
    <border>
      <left/>
      <right/>
      <top style="thin">
        <color theme="0" tint="-0.34998626667073579"/>
      </top>
      <bottom/>
      <diagonal/>
    </border>
    <border>
      <left style="thin">
        <color theme="3" tint="0.39997558519241921"/>
      </left>
      <right style="thin">
        <color theme="1" tint="0.499984740745262"/>
      </right>
      <top style="thin">
        <color theme="1" tint="0.499984740745262"/>
      </top>
      <bottom/>
      <diagonal/>
    </border>
    <border>
      <left style="thin">
        <color theme="3" tint="0.39997558519241921"/>
      </left>
      <right style="thin">
        <color theme="3" tint="0.39997558519241921"/>
      </right>
      <top style="thin">
        <color theme="3" tint="0.39997558519241921"/>
      </top>
      <bottom/>
      <diagonal/>
    </border>
    <border>
      <left/>
      <right style="medium">
        <color theme="4" tint="-0.249977111117893"/>
      </right>
      <top style="thin">
        <color auto="1"/>
      </top>
      <bottom style="thin">
        <color auto="1"/>
      </bottom>
      <diagonal/>
    </border>
    <border>
      <left style="thin">
        <color theme="3" tint="0.39997558519241921"/>
      </left>
      <right/>
      <top style="thin">
        <color theme="3" tint="0.39997558519241921"/>
      </top>
      <bottom style="thin">
        <color theme="3" tint="0.39997558519241921"/>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right/>
      <top style="thin">
        <color theme="1"/>
      </top>
      <bottom style="thin">
        <color theme="1"/>
      </bottom>
      <diagonal/>
    </border>
    <border>
      <left/>
      <right/>
      <top/>
      <bottom style="thin">
        <color theme="1"/>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medium">
        <color auto="1"/>
      </left>
      <right style="medium">
        <color auto="1"/>
      </right>
      <top/>
      <bottom style="medium">
        <color auto="1"/>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dotted">
        <color auto="1"/>
      </left>
      <right style="medium">
        <color auto="1"/>
      </right>
      <top style="thin">
        <color auto="1"/>
      </top>
      <bottom style="thin">
        <color auto="1"/>
      </bottom>
      <diagonal/>
    </border>
    <border>
      <left style="dotted">
        <color auto="1"/>
      </left>
      <right style="medium">
        <color auto="1"/>
      </right>
      <top style="thin">
        <color auto="1"/>
      </top>
      <bottom style="thick">
        <color auto="1"/>
      </bottom>
      <diagonal/>
    </border>
    <border>
      <left style="thin">
        <color auto="1"/>
      </left>
      <right style="thin">
        <color auto="1"/>
      </right>
      <top/>
      <bottom style="thin">
        <color auto="1"/>
      </bottom>
      <diagonal/>
    </border>
    <border>
      <left style="thin">
        <color theme="1" tint="0.249977111117893"/>
      </left>
      <right/>
      <top/>
      <bottom/>
      <diagonal/>
    </border>
    <border>
      <left style="thin">
        <color theme="1" tint="0.499984740745262"/>
      </left>
      <right/>
      <top style="thick">
        <color theme="0" tint="-0.34998626667073579"/>
      </top>
      <bottom style="thin">
        <color theme="1" tint="0.34998626667073579"/>
      </bottom>
      <diagonal/>
    </border>
    <border>
      <left/>
      <right/>
      <top style="thick">
        <color theme="0" tint="-0.34998626667073579"/>
      </top>
      <bottom style="thin">
        <color theme="1" tint="0.34998626667073579"/>
      </bottom>
      <diagonal/>
    </border>
    <border>
      <left/>
      <right style="thin">
        <color theme="1" tint="0.499984740745262"/>
      </right>
      <top style="thick">
        <color theme="0" tint="-0.34998626667073579"/>
      </top>
      <bottom style="thin">
        <color theme="1" tint="0.34998626667073579"/>
      </bottom>
      <diagonal/>
    </border>
    <border>
      <left/>
      <right/>
      <top style="thin">
        <color theme="1" tint="0.34998626667073579"/>
      </top>
      <bottom style="thin">
        <color theme="1" tint="0.34998626667073579"/>
      </bottom>
      <diagonal/>
    </border>
  </borders>
  <cellStyleXfs count="58">
    <xf numFmtId="0" fontId="0" fillId="0" borderId="0">
      <alignment horizontal="left" indent="1"/>
    </xf>
    <xf numFmtId="0" fontId="12"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44" fontId="6" fillId="0" borderId="0" applyFont="0" applyFill="0" applyBorder="0" applyAlignment="0" applyProtection="0"/>
  </cellStyleXfs>
  <cellXfs count="410">
    <xf numFmtId="0" fontId="0" fillId="0" borderId="0" xfId="0">
      <alignment horizontal="left" indent="1"/>
    </xf>
    <xf numFmtId="0" fontId="2" fillId="0" borderId="0" xfId="0" applyFont="1" applyFill="1" applyAlignment="1">
      <alignment horizontal="left"/>
    </xf>
    <xf numFmtId="0" fontId="6" fillId="0" borderId="0" xfId="0" applyFont="1" applyFill="1" applyAlignment="1" applyProtection="1">
      <alignment horizontal="left" wrapText="1"/>
      <protection locked="0"/>
    </xf>
    <xf numFmtId="0" fontId="0" fillId="0" borderId="0" xfId="0" applyFont="1" applyFill="1" applyAlignment="1" applyProtection="1">
      <alignment horizontal="left" wrapText="1"/>
      <protection locked="0"/>
    </xf>
    <xf numFmtId="0" fontId="6" fillId="0" borderId="0" xfId="0" applyFont="1" applyFill="1" applyAlignment="1" applyProtection="1">
      <alignment horizontal="left" wrapText="1"/>
    </xf>
    <xf numFmtId="0" fontId="0" fillId="0" borderId="0" xfId="0" applyFont="1" applyFill="1" applyAlignment="1" applyProtection="1">
      <alignment horizontal="left" wrapText="1"/>
    </xf>
    <xf numFmtId="0" fontId="2" fillId="0" borderId="0" xfId="0" applyFont="1" applyFill="1" applyAlignment="1" applyProtection="1">
      <alignment horizontal="left"/>
      <protection locked="0"/>
    </xf>
    <xf numFmtId="0" fontId="2" fillId="0" borderId="0" xfId="0" applyFont="1" applyAlignment="1" applyProtection="1">
      <alignment horizontal="left"/>
      <protection locked="0"/>
    </xf>
    <xf numFmtId="0" fontId="2" fillId="0" borderId="0" xfId="0" applyFont="1" applyAlignment="1" applyProtection="1">
      <alignment horizontal="left"/>
    </xf>
    <xf numFmtId="0" fontId="2" fillId="0" borderId="0" xfId="0" applyFont="1" applyAlignment="1" applyProtection="1">
      <alignment horizontal="left" wrapText="1"/>
      <protection locked="0"/>
    </xf>
    <xf numFmtId="0" fontId="7" fillId="0" borderId="0" xfId="0" applyFont="1" applyFill="1" applyAlignment="1">
      <alignment horizontal="left"/>
    </xf>
    <xf numFmtId="0" fontId="0" fillId="0" borderId="0" xfId="0" applyFont="1" applyFill="1" applyBorder="1" applyAlignment="1" applyProtection="1">
      <alignment horizontal="left" wrapText="1"/>
      <protection locked="0"/>
    </xf>
    <xf numFmtId="0" fontId="0" fillId="0" borderId="0" xfId="0" applyFont="1" applyFill="1" applyBorder="1" applyAlignment="1" applyProtection="1">
      <alignment horizontal="left" wrapText="1"/>
    </xf>
    <xf numFmtId="0" fontId="4" fillId="10" borderId="1" xfId="0" applyFont="1" applyFill="1" applyBorder="1" applyAlignment="1">
      <alignment horizontal="left" wrapText="1"/>
    </xf>
    <xf numFmtId="0" fontId="3" fillId="5" borderId="0" xfId="0" applyFont="1" applyFill="1" applyAlignment="1" applyProtection="1">
      <alignment horizontal="left" vertical="center" wrapText="1"/>
      <protection locked="0"/>
    </xf>
    <xf numFmtId="0" fontId="3" fillId="0" borderId="0" xfId="0" applyFont="1" applyFill="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8" fillId="7" borderId="0" xfId="0" applyFont="1" applyFill="1" applyAlignment="1" applyProtection="1">
      <alignment horizontal="left" vertical="center" wrapText="1"/>
      <protection locked="0"/>
    </xf>
    <xf numFmtId="0" fontId="8" fillId="8" borderId="0" xfId="0" applyFont="1" applyFill="1" applyAlignment="1" applyProtection="1">
      <alignment horizontal="left" vertical="center" wrapText="1"/>
    </xf>
    <xf numFmtId="0" fontId="0" fillId="0" borderId="0" xfId="0" applyAlignment="1">
      <alignment vertical="center"/>
    </xf>
    <xf numFmtId="0" fontId="1" fillId="12" borderId="0" xfId="0" applyFont="1" applyFill="1" applyAlignment="1" applyProtection="1">
      <alignment horizontal="left"/>
      <protection locked="0"/>
    </xf>
    <xf numFmtId="49" fontId="6" fillId="0" borderId="0" xfId="0" applyNumberFormat="1" applyFont="1" applyFill="1" applyAlignment="1" applyProtection="1">
      <alignment horizontal="center" wrapText="1"/>
      <protection locked="0"/>
    </xf>
    <xf numFmtId="0" fontId="16" fillId="0" borderId="0" xfId="0" applyFont="1" applyFill="1" applyAlignment="1" applyProtection="1">
      <alignment horizontal="left" wrapText="1"/>
      <protection locked="0"/>
    </xf>
    <xf numFmtId="0" fontId="16" fillId="0" borderId="0" xfId="0" applyFont="1" applyFill="1" applyAlignment="1" applyProtection="1">
      <alignment horizontal="left" wrapText="1"/>
    </xf>
    <xf numFmtId="0" fontId="20" fillId="11" borderId="0" xfId="0" applyFont="1" applyFill="1" applyAlignment="1">
      <alignment wrapText="1"/>
    </xf>
    <xf numFmtId="0" fontId="0" fillId="11" borderId="0" xfId="0" applyFill="1" applyAlignment="1">
      <alignment wrapText="1"/>
    </xf>
    <xf numFmtId="0" fontId="31" fillId="0" borderId="0" xfId="0" applyFont="1" applyFill="1" applyBorder="1" applyAlignment="1">
      <alignment horizontal="left" vertical="center" wrapText="1" indent="1"/>
    </xf>
    <xf numFmtId="0" fontId="22" fillId="0" borderId="0" xfId="0" applyFont="1" applyFill="1" applyBorder="1" applyAlignment="1">
      <alignment horizontal="left" vertical="center" indent="1"/>
    </xf>
    <xf numFmtId="0" fontId="22" fillId="2" borderId="0" xfId="0" applyFont="1" applyFill="1" applyBorder="1" applyAlignment="1">
      <alignment horizontal="left" vertical="center" indent="1"/>
    </xf>
    <xf numFmtId="0" fontId="22" fillId="4" borderId="0" xfId="0" applyFont="1" applyFill="1" applyBorder="1" applyAlignment="1">
      <alignment horizontal="left" vertical="center" indent="1"/>
    </xf>
    <xf numFmtId="0" fontId="22" fillId="3" borderId="0" xfId="0" applyFont="1" applyFill="1" applyBorder="1" applyAlignment="1">
      <alignment horizontal="left" vertical="center" indent="1"/>
    </xf>
    <xf numFmtId="0" fontId="22" fillId="0" borderId="0" xfId="0" applyFont="1" applyBorder="1" applyAlignment="1">
      <alignment horizontal="left" vertical="center" indent="1"/>
    </xf>
    <xf numFmtId="0" fontId="22" fillId="0" borderId="0" xfId="0" applyFont="1" applyFill="1" applyBorder="1" applyAlignment="1">
      <alignment horizontal="left" vertical="center" wrapText="1" indent="1"/>
    </xf>
    <xf numFmtId="0" fontId="30" fillId="0" borderId="0" xfId="0" applyFont="1" applyFill="1" applyBorder="1" applyAlignment="1">
      <alignment horizontal="center" vertical="center"/>
    </xf>
    <xf numFmtId="0" fontId="28" fillId="0" borderId="0" xfId="0" applyFont="1" applyFill="1" applyBorder="1" applyAlignment="1" applyProtection="1">
      <alignment horizontal="left" vertical="center" indent="1"/>
      <protection locked="0"/>
    </xf>
    <xf numFmtId="0" fontId="30" fillId="0" borderId="0" xfId="0" applyFont="1" applyFill="1" applyBorder="1" applyAlignment="1" applyProtection="1">
      <alignment horizontal="left" vertical="center" indent="1"/>
      <protection locked="0"/>
    </xf>
    <xf numFmtId="0" fontId="30" fillId="0" borderId="0" xfId="0" applyFont="1" applyBorder="1" applyAlignment="1" applyProtection="1">
      <alignment horizontal="left" vertical="center" indent="1"/>
      <protection locked="0"/>
    </xf>
    <xf numFmtId="0" fontId="27" fillId="0" borderId="0" xfId="0" applyFont="1" applyBorder="1" applyAlignment="1">
      <alignment horizontal="left" vertical="center" indent="1"/>
    </xf>
    <xf numFmtId="0" fontId="30" fillId="0" borderId="0" xfId="0" applyFont="1" applyFill="1" applyBorder="1" applyAlignment="1">
      <alignment horizontal="left" vertical="center" indent="1"/>
    </xf>
    <xf numFmtId="0" fontId="30" fillId="0" borderId="0" xfId="0" applyFont="1" applyBorder="1" applyAlignment="1">
      <alignment horizontal="left" vertical="center" indent="1"/>
    </xf>
    <xf numFmtId="0" fontId="31" fillId="0" borderId="6" xfId="0" applyFont="1" applyFill="1" applyBorder="1" applyAlignment="1">
      <alignment horizontal="left" vertical="center" wrapText="1" indent="1"/>
    </xf>
    <xf numFmtId="49" fontId="31" fillId="0" borderId="6" xfId="0" applyNumberFormat="1" applyFont="1" applyFill="1" applyBorder="1" applyAlignment="1">
      <alignment horizontal="left" vertical="center" wrapText="1" indent="1"/>
    </xf>
    <xf numFmtId="0" fontId="31" fillId="0" borderId="6" xfId="0" applyFont="1" applyFill="1" applyBorder="1" applyAlignment="1" applyProtection="1">
      <alignment horizontal="left" vertical="center" indent="1"/>
      <protection locked="0"/>
    </xf>
    <xf numFmtId="0" fontId="31" fillId="0" borderId="6" xfId="0" applyFont="1" applyFill="1" applyBorder="1" applyAlignment="1" applyProtection="1">
      <alignment horizontal="left" vertical="center" wrapText="1" indent="1"/>
      <protection locked="0"/>
    </xf>
    <xf numFmtId="0" fontId="31" fillId="0" borderId="8" xfId="0" applyFont="1" applyFill="1" applyBorder="1" applyAlignment="1" applyProtection="1">
      <alignment horizontal="left" vertical="center" wrapText="1" indent="1"/>
      <protection locked="0"/>
    </xf>
    <xf numFmtId="0" fontId="32" fillId="19" borderId="4" xfId="0" applyFont="1" applyFill="1" applyBorder="1" applyAlignment="1" applyProtection="1">
      <alignment horizontal="left" vertical="center" wrapText="1" indent="1"/>
    </xf>
    <xf numFmtId="0" fontId="31" fillId="18" borderId="4" xfId="0" applyFont="1" applyFill="1" applyBorder="1" applyAlignment="1" applyProtection="1">
      <alignment horizontal="left" vertical="center" wrapText="1" indent="1"/>
      <protection locked="0"/>
    </xf>
    <xf numFmtId="0" fontId="31" fillId="18" borderId="4" xfId="0" applyFont="1" applyFill="1" applyBorder="1" applyAlignment="1" applyProtection="1">
      <alignment horizontal="left" vertical="center" indent="1"/>
      <protection locked="0"/>
    </xf>
    <xf numFmtId="0" fontId="31" fillId="0" borderId="6" xfId="0" applyNumberFormat="1" applyFont="1" applyFill="1" applyBorder="1" applyAlignment="1" applyProtection="1">
      <alignment horizontal="left" vertical="center" wrapText="1" indent="1"/>
      <protection locked="0"/>
    </xf>
    <xf numFmtId="0" fontId="31" fillId="0" borderId="9" xfId="0" applyFont="1" applyFill="1" applyBorder="1" applyAlignment="1" applyProtection="1">
      <alignment horizontal="left" vertical="center" wrapText="1" indent="1"/>
      <protection locked="0"/>
    </xf>
    <xf numFmtId="10" fontId="31" fillId="18" borderId="4" xfId="0" applyNumberFormat="1" applyFont="1" applyFill="1" applyBorder="1" applyAlignment="1" applyProtection="1">
      <alignment horizontal="left" vertical="center" wrapText="1" indent="1"/>
      <protection locked="0"/>
    </xf>
    <xf numFmtId="0" fontId="31" fillId="15" borderId="4" xfId="0" applyFont="1" applyFill="1" applyBorder="1" applyAlignment="1" applyProtection="1">
      <alignment horizontal="left" vertical="center" wrapText="1" indent="1"/>
      <protection locked="0"/>
    </xf>
    <xf numFmtId="10" fontId="31" fillId="15" borderId="4" xfId="0" applyNumberFormat="1" applyFont="1" applyFill="1" applyBorder="1" applyAlignment="1" applyProtection="1">
      <alignment horizontal="left" vertical="center" wrapText="1" indent="1"/>
      <protection locked="0"/>
    </xf>
    <xf numFmtId="0" fontId="37" fillId="0" borderId="0" xfId="0" applyFont="1" applyFill="1" applyAlignment="1" applyProtection="1">
      <alignment horizontal="center" wrapText="1"/>
      <protection locked="0"/>
    </xf>
    <xf numFmtId="0" fontId="38" fillId="0" borderId="0" xfId="0" applyFont="1" applyFill="1" applyAlignment="1">
      <alignment horizontal="center"/>
    </xf>
    <xf numFmtId="0" fontId="40" fillId="0" borderId="0" xfId="0" applyFont="1" applyAlignment="1">
      <alignment horizontal="left" vertical="center" indent="1"/>
    </xf>
    <xf numFmtId="0" fontId="37" fillId="0" borderId="0" xfId="0" applyFont="1" applyAlignment="1">
      <alignment horizontal="left" indent="1"/>
    </xf>
    <xf numFmtId="0" fontId="37" fillId="0" borderId="0" xfId="0" applyFont="1" applyFill="1" applyAlignment="1" applyProtection="1">
      <alignment horizontal="left" wrapText="1" indent="1"/>
      <protection locked="0"/>
    </xf>
    <xf numFmtId="0" fontId="39" fillId="0" borderId="0" xfId="0" applyFont="1" applyFill="1" applyAlignment="1">
      <alignment horizontal="left" indent="1"/>
    </xf>
    <xf numFmtId="0" fontId="38" fillId="0" borderId="0" xfId="0" applyFont="1" applyAlignment="1" applyProtection="1">
      <alignment horizontal="left" indent="1"/>
      <protection locked="0"/>
    </xf>
    <xf numFmtId="0" fontId="38" fillId="0" borderId="0" xfId="0" applyFont="1" applyFill="1" applyAlignment="1" applyProtection="1">
      <alignment horizontal="left" indent="1"/>
      <protection locked="0"/>
    </xf>
    <xf numFmtId="0" fontId="31" fillId="0" borderId="15" xfId="0" applyFont="1" applyBorder="1" applyAlignment="1">
      <alignment horizontal="left" vertical="center" wrapText="1" indent="1"/>
    </xf>
    <xf numFmtId="0" fontId="31" fillId="19" borderId="15" xfId="0" applyFont="1" applyFill="1" applyBorder="1" applyAlignment="1">
      <alignment horizontal="left" vertical="center" wrapText="1" indent="1"/>
    </xf>
    <xf numFmtId="0" fontId="31" fillId="11" borderId="15" xfId="0" applyFont="1" applyFill="1" applyBorder="1" applyAlignment="1">
      <alignment horizontal="left" vertical="center" wrapText="1" indent="1"/>
    </xf>
    <xf numFmtId="0" fontId="31" fillId="11" borderId="15" xfId="0" applyFont="1" applyFill="1" applyBorder="1" applyAlignment="1">
      <alignment horizontal="left" vertical="center" indent="1"/>
    </xf>
    <xf numFmtId="0" fontId="31" fillId="11" borderId="10" xfId="0" applyFont="1" applyFill="1" applyBorder="1" applyAlignment="1">
      <alignment horizontal="left" vertical="center" wrapText="1" indent="1"/>
    </xf>
    <xf numFmtId="0" fontId="31" fillId="11" borderId="16" xfId="0" applyFont="1" applyFill="1" applyBorder="1" applyAlignment="1">
      <alignment horizontal="left" vertical="center" wrapText="1" indent="1"/>
    </xf>
    <xf numFmtId="0" fontId="32" fillId="17" borderId="5" xfId="0" applyFont="1" applyFill="1" applyBorder="1" applyAlignment="1">
      <alignment horizontal="center" vertical="center"/>
    </xf>
    <xf numFmtId="0" fontId="32" fillId="17" borderId="5" xfId="0" applyFont="1" applyFill="1" applyBorder="1" applyAlignment="1">
      <alignment horizontal="left" vertical="center" wrapText="1" indent="1"/>
    </xf>
    <xf numFmtId="49" fontId="32" fillId="17" borderId="7" xfId="0" applyNumberFormat="1" applyFont="1" applyFill="1" applyBorder="1" applyAlignment="1">
      <alignment horizontal="left" vertical="center" indent="1"/>
    </xf>
    <xf numFmtId="0" fontId="32" fillId="24" borderId="17" xfId="0" applyFont="1" applyFill="1" applyBorder="1" applyAlignment="1">
      <alignment horizontal="left" vertical="center" wrapText="1" indent="1"/>
    </xf>
    <xf numFmtId="0" fontId="32" fillId="0" borderId="0" xfId="0" applyFont="1" applyFill="1" applyBorder="1" applyAlignment="1">
      <alignment horizontal="left" vertical="center" wrapText="1" indent="1"/>
    </xf>
    <xf numFmtId="0" fontId="17" fillId="0" borderId="0" xfId="0" applyFont="1" applyBorder="1" applyAlignment="1">
      <alignment horizontal="left" vertical="center" wrapText="1" indent="1"/>
    </xf>
    <xf numFmtId="0" fontId="17" fillId="0" borderId="0" xfId="0" applyFont="1" applyBorder="1" applyAlignment="1">
      <alignment horizontal="left" vertical="center" indent="1"/>
    </xf>
    <xf numFmtId="0" fontId="31" fillId="0" borderId="0" xfId="0" applyFont="1" applyBorder="1" applyAlignment="1">
      <alignment horizontal="left" vertical="center" wrapText="1" indent="1"/>
    </xf>
    <xf numFmtId="0" fontId="31" fillId="0" borderId="15" xfId="0" applyFont="1" applyFill="1" applyBorder="1" applyAlignment="1">
      <alignment horizontal="left" vertical="center" wrapText="1" indent="1"/>
    </xf>
    <xf numFmtId="49" fontId="31" fillId="0" borderId="15" xfId="0" applyNumberFormat="1" applyFont="1" applyFill="1" applyBorder="1" applyAlignment="1">
      <alignment horizontal="left" vertical="center" wrapText="1" indent="1"/>
    </xf>
    <xf numFmtId="0" fontId="32" fillId="11" borderId="15" xfId="0" applyFont="1" applyFill="1" applyBorder="1" applyAlignment="1">
      <alignment horizontal="left" vertical="center" wrapText="1" indent="1"/>
    </xf>
    <xf numFmtId="0" fontId="42" fillId="0" borderId="15" xfId="1" applyFont="1" applyBorder="1" applyAlignment="1">
      <alignment horizontal="left" vertical="center" wrapText="1" indent="1"/>
    </xf>
    <xf numFmtId="49" fontId="31" fillId="0" borderId="16" xfId="0" applyNumberFormat="1" applyFont="1" applyFill="1" applyBorder="1" applyAlignment="1">
      <alignment horizontal="left" vertical="center" wrapText="1" indent="1"/>
    </xf>
    <xf numFmtId="0" fontId="31" fillId="0" borderId="16" xfId="0" applyFont="1" applyBorder="1" applyAlignment="1">
      <alignment horizontal="left" vertical="center" wrapText="1" indent="1"/>
    </xf>
    <xf numFmtId="0" fontId="32" fillId="24" borderId="17" xfId="0" applyFont="1" applyFill="1" applyBorder="1" applyAlignment="1">
      <alignment horizontal="left" vertical="center" indent="1"/>
    </xf>
    <xf numFmtId="49" fontId="32" fillId="24" borderId="17" xfId="0" applyNumberFormat="1" applyFont="1" applyFill="1" applyBorder="1" applyAlignment="1">
      <alignment horizontal="left" vertical="center" wrapText="1" indent="1"/>
    </xf>
    <xf numFmtId="0" fontId="32" fillId="24" borderId="17" xfId="0" quotePrefix="1" applyFont="1" applyFill="1" applyBorder="1" applyAlignment="1">
      <alignment horizontal="left" vertical="center" wrapText="1" indent="1"/>
    </xf>
    <xf numFmtId="49" fontId="32" fillId="24" borderId="17" xfId="0" quotePrefix="1" applyNumberFormat="1" applyFont="1" applyFill="1" applyBorder="1" applyAlignment="1">
      <alignment horizontal="left" vertical="center" wrapText="1" indent="1"/>
    </xf>
    <xf numFmtId="49" fontId="17" fillId="0" borderId="0" xfId="0" applyNumberFormat="1" applyFont="1" applyBorder="1" applyAlignment="1">
      <alignment horizontal="left" vertical="center" wrapText="1" indent="1"/>
    </xf>
    <xf numFmtId="0" fontId="32" fillId="0" borderId="17" xfId="0" applyFont="1" applyFill="1" applyBorder="1" applyAlignment="1">
      <alignment horizontal="left" vertical="center" wrapText="1" indent="1"/>
    </xf>
    <xf numFmtId="49" fontId="32" fillId="0" borderId="17" xfId="0" applyNumberFormat="1" applyFont="1" applyFill="1" applyBorder="1" applyAlignment="1">
      <alignment horizontal="left" vertical="center" wrapText="1" indent="1"/>
    </xf>
    <xf numFmtId="49" fontId="31" fillId="11" borderId="16" xfId="0" applyNumberFormat="1" applyFont="1" applyFill="1" applyBorder="1" applyAlignment="1">
      <alignment horizontal="left" vertical="center" wrapText="1" indent="1"/>
    </xf>
    <xf numFmtId="49" fontId="31" fillId="11" borderId="15" xfId="0" applyNumberFormat="1" applyFont="1" applyFill="1" applyBorder="1" applyAlignment="1">
      <alignment horizontal="left" vertical="center" wrapText="1" indent="1"/>
    </xf>
    <xf numFmtId="0" fontId="31" fillId="11" borderId="16" xfId="0" quotePrefix="1" applyFont="1" applyFill="1" applyBorder="1" applyAlignment="1">
      <alignment horizontal="left" vertical="center" wrapText="1" indent="1"/>
    </xf>
    <xf numFmtId="0" fontId="31" fillId="11" borderId="15" xfId="0" quotePrefix="1" applyFont="1" applyFill="1" applyBorder="1" applyAlignment="1">
      <alignment horizontal="left" vertical="center" wrapText="1" indent="1"/>
    </xf>
    <xf numFmtId="0" fontId="31" fillId="11" borderId="15" xfId="1" applyFont="1" applyFill="1" applyBorder="1" applyAlignment="1">
      <alignment horizontal="left" vertical="center" wrapText="1" indent="1"/>
    </xf>
    <xf numFmtId="0" fontId="42" fillId="11" borderId="15" xfId="1" applyFont="1" applyFill="1" applyBorder="1" applyAlignment="1">
      <alignment horizontal="left" vertical="center" wrapText="1" indent="1"/>
    </xf>
    <xf numFmtId="49" fontId="31" fillId="11" borderId="15" xfId="0" quotePrefix="1" applyNumberFormat="1" applyFont="1" applyFill="1" applyBorder="1" applyAlignment="1">
      <alignment horizontal="left" vertical="center" wrapText="1" indent="1"/>
    </xf>
    <xf numFmtId="0" fontId="31" fillId="11" borderId="19" xfId="0" applyFont="1" applyFill="1" applyBorder="1" applyAlignment="1">
      <alignment horizontal="left" vertical="center" wrapText="1" indent="1"/>
    </xf>
    <xf numFmtId="0" fontId="31" fillId="11" borderId="18" xfId="0" applyFont="1" applyFill="1" applyBorder="1" applyAlignment="1">
      <alignment horizontal="left" vertical="center" wrapText="1" indent="1"/>
    </xf>
    <xf numFmtId="0" fontId="17" fillId="11" borderId="0" xfId="0" applyFont="1" applyFill="1" applyBorder="1" applyAlignment="1">
      <alignment horizontal="left" vertical="center" wrapText="1" indent="1"/>
    </xf>
    <xf numFmtId="49" fontId="31" fillId="11" borderId="16" xfId="0" quotePrefix="1" applyNumberFormat="1" applyFont="1" applyFill="1" applyBorder="1" applyAlignment="1">
      <alignment horizontal="left" vertical="center" wrapText="1" indent="1"/>
    </xf>
    <xf numFmtId="0" fontId="18" fillId="0" borderId="0" xfId="0" applyFont="1" applyAlignment="1">
      <alignment horizontal="left" vertical="center" indent="1"/>
    </xf>
    <xf numFmtId="0" fontId="17" fillId="0" borderId="0" xfId="0" applyFont="1" applyAlignment="1">
      <alignment horizontal="left" vertical="center" indent="1"/>
    </xf>
    <xf numFmtId="0" fontId="17" fillId="0" borderId="0" xfId="0" applyFont="1" applyAlignment="1">
      <alignment horizontal="left" vertical="center" wrapText="1"/>
    </xf>
    <xf numFmtId="0" fontId="17" fillId="0" borderId="0" xfId="0" applyFont="1" applyAlignment="1">
      <alignment vertical="center"/>
    </xf>
    <xf numFmtId="164" fontId="17" fillId="0" borderId="0" xfId="0" applyNumberFormat="1" applyFont="1" applyAlignment="1">
      <alignment horizontal="left" vertical="center"/>
    </xf>
    <xf numFmtId="0" fontId="17" fillId="0" borderId="0" xfId="0" applyFont="1" applyAlignment="1">
      <alignment vertical="center" wrapText="1"/>
    </xf>
    <xf numFmtId="0" fontId="32" fillId="24" borderId="5" xfId="0" applyFont="1" applyFill="1" applyBorder="1" applyAlignment="1">
      <alignment horizontal="left" vertical="center" wrapText="1" indent="1"/>
    </xf>
    <xf numFmtId="164" fontId="32" fillId="24" borderId="17" xfId="0" applyNumberFormat="1" applyFont="1" applyFill="1" applyBorder="1" applyAlignment="1">
      <alignment horizontal="left" vertical="center" indent="1"/>
    </xf>
    <xf numFmtId="0" fontId="36" fillId="0" borderId="0" xfId="0" applyFont="1" applyFill="1" applyBorder="1" applyAlignment="1">
      <alignment vertical="center"/>
    </xf>
    <xf numFmtId="0" fontId="42" fillId="0" borderId="10" xfId="1" applyFont="1" applyBorder="1" applyAlignment="1">
      <alignment horizontal="left" vertical="center" wrapText="1" indent="1"/>
    </xf>
    <xf numFmtId="0" fontId="0" fillId="11" borderId="0" xfId="0" applyFill="1" applyAlignment="1">
      <alignment horizontal="left" wrapText="1" indent="1"/>
    </xf>
    <xf numFmtId="0" fontId="19" fillId="11" borderId="0" xfId="0" applyFont="1" applyFill="1" applyAlignment="1">
      <alignment wrapText="1"/>
    </xf>
    <xf numFmtId="0" fontId="47" fillId="11" borderId="0" xfId="0" applyFont="1" applyFill="1" applyAlignment="1">
      <alignment wrapText="1"/>
    </xf>
    <xf numFmtId="0" fontId="48" fillId="11" borderId="0" xfId="0" applyFont="1" applyFill="1" applyAlignment="1">
      <alignment wrapText="1"/>
    </xf>
    <xf numFmtId="0" fontId="48" fillId="11" borderId="0" xfId="0" applyFont="1" applyFill="1" applyAlignment="1">
      <alignment horizontal="left" wrapText="1" indent="1"/>
    </xf>
    <xf numFmtId="0" fontId="47" fillId="11" borderId="0" xfId="0" applyFont="1" applyFill="1" applyAlignment="1">
      <alignment horizontal="center" vertical="top" wrapText="1"/>
    </xf>
    <xf numFmtId="0" fontId="48" fillId="11" borderId="0" xfId="0" applyFont="1" applyFill="1" applyAlignment="1">
      <alignment vertical="center" wrapText="1"/>
    </xf>
    <xf numFmtId="0" fontId="48" fillId="11" borderId="0" xfId="0" applyFont="1" applyFill="1" applyAlignment="1">
      <alignment horizontal="left" vertical="center" wrapText="1" indent="1"/>
    </xf>
    <xf numFmtId="0" fontId="52" fillId="11" borderId="0" xfId="0" applyFont="1" applyFill="1" applyAlignment="1">
      <alignment wrapText="1"/>
    </xf>
    <xf numFmtId="0" fontId="48" fillId="11" borderId="0" xfId="0" applyFont="1" applyFill="1" applyAlignment="1">
      <alignment vertical="top" wrapText="1"/>
    </xf>
    <xf numFmtId="0" fontId="47" fillId="11" borderId="0" xfId="0" applyFont="1" applyFill="1" applyAlignment="1">
      <alignment vertical="top" wrapText="1"/>
    </xf>
    <xf numFmtId="0" fontId="48" fillId="11" borderId="0" xfId="0" applyFont="1" applyFill="1" applyAlignment="1">
      <alignment horizontal="left" vertical="top" wrapText="1" indent="1"/>
    </xf>
    <xf numFmtId="0" fontId="47" fillId="11" borderId="0" xfId="0" applyFont="1" applyFill="1" applyAlignment="1">
      <alignment horizontal="left" vertical="top" wrapText="1"/>
    </xf>
    <xf numFmtId="0" fontId="55" fillId="11" borderId="0" xfId="0" applyFont="1" applyFill="1" applyAlignment="1">
      <alignment vertical="top" wrapText="1"/>
    </xf>
    <xf numFmtId="0" fontId="20" fillId="14" borderId="0" xfId="0" applyFont="1" applyFill="1" applyAlignment="1">
      <alignment wrapText="1"/>
    </xf>
    <xf numFmtId="0" fontId="0" fillId="14" borderId="0" xfId="0" applyFill="1" applyAlignment="1">
      <alignment wrapText="1"/>
    </xf>
    <xf numFmtId="0" fontId="0" fillId="14" borderId="0" xfId="0" applyFill="1" applyAlignment="1">
      <alignment horizontal="left" wrapText="1" indent="1"/>
    </xf>
    <xf numFmtId="0" fontId="53" fillId="11" borderId="0" xfId="0" applyFont="1" applyFill="1" applyAlignment="1">
      <alignment vertical="top" wrapText="1"/>
    </xf>
    <xf numFmtId="0" fontId="56" fillId="13" borderId="0" xfId="0" applyFont="1" applyFill="1" applyAlignment="1">
      <alignment vertical="center" wrapText="1"/>
    </xf>
    <xf numFmtId="0" fontId="20" fillId="13" borderId="0" xfId="0" applyFont="1" applyFill="1" applyAlignment="1">
      <alignment wrapText="1"/>
    </xf>
    <xf numFmtId="0" fontId="48" fillId="13" borderId="0" xfId="0" applyFont="1" applyFill="1" applyAlignment="1">
      <alignment wrapText="1"/>
    </xf>
    <xf numFmtId="0" fontId="48" fillId="13" borderId="0" xfId="0" applyFont="1" applyFill="1" applyAlignment="1">
      <alignment horizontal="left" wrapText="1" indent="1"/>
    </xf>
    <xf numFmtId="0" fontId="0" fillId="14" borderId="20" xfId="0" applyFill="1" applyBorder="1" applyAlignment="1">
      <alignment wrapText="1"/>
    </xf>
    <xf numFmtId="0" fontId="0" fillId="14" borderId="20" xfId="0" applyFill="1" applyBorder="1" applyAlignment="1">
      <alignment horizontal="left" wrapText="1" indent="1"/>
    </xf>
    <xf numFmtId="0" fontId="64" fillId="13" borderId="0" xfId="0" applyFont="1" applyFill="1" applyAlignment="1">
      <alignment wrapText="1"/>
    </xf>
    <xf numFmtId="0" fontId="0" fillId="13" borderId="0" xfId="0" applyFill="1" applyAlignment="1">
      <alignment wrapText="1"/>
    </xf>
    <xf numFmtId="0" fontId="49" fillId="13" borderId="0" xfId="1" applyFont="1" applyFill="1" applyAlignment="1">
      <alignment wrapText="1"/>
    </xf>
    <xf numFmtId="0" fontId="48" fillId="13" borderId="23" xfId="0" applyFont="1" applyFill="1" applyBorder="1" applyAlignment="1">
      <alignment vertical="center" wrapText="1"/>
    </xf>
    <xf numFmtId="0" fontId="0" fillId="11" borderId="24" xfId="0" applyFill="1" applyBorder="1" applyAlignment="1">
      <alignment wrapText="1"/>
    </xf>
    <xf numFmtId="0" fontId="56" fillId="14" borderId="28" xfId="0" applyFont="1" applyFill="1" applyBorder="1" applyAlignment="1">
      <alignment vertical="center" wrapText="1"/>
    </xf>
    <xf numFmtId="0" fontId="56" fillId="14" borderId="26" xfId="0" applyFont="1" applyFill="1" applyBorder="1" applyAlignment="1">
      <alignment vertical="center" wrapText="1"/>
    </xf>
    <xf numFmtId="0" fontId="50" fillId="13" borderId="29" xfId="0" applyFont="1" applyFill="1" applyBorder="1" applyAlignment="1">
      <alignment horizontal="left" vertical="top" indent="1"/>
    </xf>
    <xf numFmtId="0" fontId="27" fillId="0" borderId="29" xfId="0" applyFont="1" applyFill="1" applyBorder="1" applyAlignment="1">
      <alignment horizontal="left" vertical="center" indent="1"/>
    </xf>
    <xf numFmtId="0" fontId="27" fillId="2" borderId="29" xfId="0" applyFont="1" applyFill="1" applyBorder="1" applyAlignment="1">
      <alignment horizontal="left" vertical="center" indent="1"/>
    </xf>
    <xf numFmtId="0" fontId="25" fillId="23" borderId="29" xfId="0" applyFont="1" applyFill="1" applyBorder="1" applyAlignment="1" applyProtection="1">
      <alignment horizontal="center" vertical="center" wrapText="1"/>
      <protection locked="0"/>
    </xf>
    <xf numFmtId="0" fontId="25" fillId="23" borderId="29" xfId="0" applyFont="1" applyFill="1" applyBorder="1" applyAlignment="1" applyProtection="1">
      <alignment horizontal="left" vertical="center" wrapText="1" indent="1"/>
      <protection locked="0"/>
    </xf>
    <xf numFmtId="0" fontId="25" fillId="21" borderId="29" xfId="0" applyFont="1" applyFill="1" applyBorder="1" applyAlignment="1" applyProtection="1">
      <alignment horizontal="left" vertical="center" wrapText="1" indent="1"/>
      <protection locked="0"/>
    </xf>
    <xf numFmtId="0" fontId="25" fillId="26" borderId="29" xfId="0" applyFont="1" applyFill="1" applyBorder="1" applyAlignment="1" applyProtection="1">
      <alignment horizontal="left" vertical="center" wrapText="1" indent="1"/>
      <protection locked="0"/>
    </xf>
    <xf numFmtId="0" fontId="25" fillId="20" borderId="29" xfId="0" applyFont="1" applyFill="1" applyBorder="1" applyAlignment="1" applyProtection="1">
      <alignment horizontal="left" vertical="center" wrapText="1" indent="1"/>
      <protection locked="0"/>
    </xf>
    <xf numFmtId="0" fontId="29" fillId="19" borderId="29" xfId="0" applyFont="1" applyFill="1" applyBorder="1" applyAlignment="1" applyProtection="1">
      <alignment horizontal="left" vertical="center" wrapText="1" indent="1"/>
      <protection locked="0"/>
    </xf>
    <xf numFmtId="0" fontId="29" fillId="0" borderId="29" xfId="0" applyFont="1" applyFill="1" applyBorder="1" applyAlignment="1">
      <alignment horizontal="left" vertical="center" indent="1"/>
    </xf>
    <xf numFmtId="0" fontId="29" fillId="0" borderId="29" xfId="0" applyFont="1" applyBorder="1" applyAlignment="1">
      <alignment horizontal="left" vertical="center" indent="1"/>
    </xf>
    <xf numFmtId="0" fontId="25" fillId="21" borderId="29" xfId="0" applyFont="1" applyFill="1" applyBorder="1" applyAlignment="1" applyProtection="1">
      <alignment horizontal="left" vertical="top" wrapText="1" indent="1"/>
      <protection locked="0"/>
    </xf>
    <xf numFmtId="0" fontId="50" fillId="11" borderId="38" xfId="0" applyFont="1" applyFill="1" applyBorder="1" applyAlignment="1">
      <alignment horizontal="left" vertical="top" wrapText="1" indent="1"/>
    </xf>
    <xf numFmtId="0" fontId="50" fillId="11" borderId="21" xfId="0" applyFont="1" applyFill="1" applyBorder="1" applyAlignment="1">
      <alignment horizontal="left" vertical="top" wrapText="1" indent="1"/>
    </xf>
    <xf numFmtId="0" fontId="50" fillId="11" borderId="21" xfId="0" applyFont="1" applyFill="1" applyBorder="1" applyAlignment="1">
      <alignment horizontal="left" vertical="top" wrapText="1"/>
    </xf>
    <xf numFmtId="0" fontId="50" fillId="11" borderId="39" xfId="0" applyFont="1" applyFill="1" applyBorder="1" applyAlignment="1" applyProtection="1">
      <alignment horizontal="left" vertical="top"/>
      <protection locked="0"/>
    </xf>
    <xf numFmtId="0" fontId="26" fillId="11" borderId="40" xfId="0" applyFont="1" applyFill="1" applyBorder="1" applyAlignment="1">
      <alignment horizontal="center" vertical="center" wrapText="1"/>
    </xf>
    <xf numFmtId="0" fontId="26" fillId="11" borderId="41" xfId="0" applyFont="1" applyFill="1" applyBorder="1" applyAlignment="1">
      <alignment horizontal="left" vertical="center" wrapText="1" indent="1"/>
    </xf>
    <xf numFmtId="0" fontId="34" fillId="11" borderId="41" xfId="0" applyFont="1" applyFill="1" applyBorder="1" applyAlignment="1">
      <alignment vertical="center" wrapText="1"/>
    </xf>
    <xf numFmtId="0" fontId="33" fillId="11" borderId="41" xfId="0" applyFont="1" applyFill="1" applyBorder="1" applyAlignment="1">
      <alignment vertical="center" wrapText="1"/>
    </xf>
    <xf numFmtId="0" fontId="27" fillId="11" borderId="42" xfId="0" applyFont="1" applyFill="1" applyBorder="1" applyAlignment="1" applyProtection="1">
      <alignment vertical="center"/>
      <protection locked="0"/>
    </xf>
    <xf numFmtId="0" fontId="25" fillId="28" borderId="29" xfId="0" applyFont="1" applyFill="1" applyBorder="1" applyAlignment="1" applyProtection="1">
      <alignment horizontal="left" vertical="center" wrapText="1" indent="1"/>
      <protection locked="0"/>
    </xf>
    <xf numFmtId="0" fontId="25" fillId="28" borderId="29" xfId="0" applyFont="1" applyFill="1" applyBorder="1" applyAlignment="1" applyProtection="1">
      <alignment horizontal="left" vertical="top" wrapText="1" indent="1"/>
    </xf>
    <xf numFmtId="0" fontId="25" fillId="28" borderId="29" xfId="0" applyFont="1" applyFill="1" applyBorder="1" applyAlignment="1">
      <alignment horizontal="left" vertical="top" wrapText="1" indent="1"/>
    </xf>
    <xf numFmtId="0" fontId="25" fillId="21" borderId="29" xfId="0" applyFont="1" applyFill="1" applyBorder="1" applyAlignment="1" applyProtection="1">
      <alignment horizontal="center" vertical="center" wrapText="1"/>
    </xf>
    <xf numFmtId="0" fontId="70" fillId="30" borderId="29" xfId="0" applyFont="1" applyFill="1" applyBorder="1" applyAlignment="1">
      <alignment horizontal="center" vertical="center" wrapText="1"/>
    </xf>
    <xf numFmtId="0" fontId="25" fillId="0" borderId="0" xfId="0" applyFont="1" applyBorder="1" applyAlignment="1">
      <alignment horizontal="left" vertical="center" wrapText="1" indent="1"/>
    </xf>
    <xf numFmtId="0" fontId="72" fillId="30" borderId="29" xfId="0" applyFont="1" applyFill="1" applyBorder="1" applyAlignment="1">
      <alignment horizontal="center" vertical="center" wrapText="1"/>
    </xf>
    <xf numFmtId="49" fontId="31" fillId="13" borderId="16" xfId="0" applyNumberFormat="1" applyFont="1" applyFill="1" applyBorder="1" applyAlignment="1">
      <alignment horizontal="left" vertical="center" wrapText="1" indent="1"/>
    </xf>
    <xf numFmtId="49" fontId="31" fillId="13" borderId="15" xfId="0" applyNumberFormat="1" applyFont="1" applyFill="1" applyBorder="1" applyAlignment="1">
      <alignment horizontal="left" vertical="center" wrapText="1" indent="1"/>
    </xf>
    <xf numFmtId="0" fontId="31" fillId="13" borderId="18" xfId="0" applyFont="1" applyFill="1" applyBorder="1" applyAlignment="1">
      <alignment horizontal="left" vertical="center" wrapText="1" indent="1"/>
    </xf>
    <xf numFmtId="0" fontId="31" fillId="13" borderId="15" xfId="0" applyFont="1" applyFill="1" applyBorder="1" applyAlignment="1">
      <alignment horizontal="left" vertical="center" wrapText="1" indent="1"/>
    </xf>
    <xf numFmtId="0" fontId="32" fillId="24" borderId="45" xfId="0" applyFont="1" applyFill="1" applyBorder="1" applyAlignment="1">
      <alignment horizontal="left" vertical="center" wrapText="1" indent="1"/>
    </xf>
    <xf numFmtId="0" fontId="24" fillId="16" borderId="44" xfId="0" applyFont="1" applyFill="1" applyBorder="1" applyAlignment="1">
      <alignment horizontal="left" vertical="center" wrapText="1" indent="1"/>
    </xf>
    <xf numFmtId="164" fontId="24" fillId="16" borderId="44" xfId="0" applyNumberFormat="1" applyFont="1" applyFill="1" applyBorder="1" applyAlignment="1">
      <alignment horizontal="left" vertical="center" wrapText="1" indent="1"/>
    </xf>
    <xf numFmtId="0" fontId="24" fillId="21" borderId="44" xfId="0" applyFont="1" applyFill="1" applyBorder="1" applyAlignment="1">
      <alignment horizontal="left" vertical="center" wrapText="1" indent="1"/>
    </xf>
    <xf numFmtId="0" fontId="24" fillId="26" borderId="44" xfId="0" applyFont="1" applyFill="1" applyBorder="1" applyAlignment="1">
      <alignment horizontal="left" vertical="center" wrapText="1" indent="1"/>
    </xf>
    <xf numFmtId="0" fontId="24" fillId="28" borderId="44" xfId="0" applyFont="1" applyFill="1" applyBorder="1" applyAlignment="1">
      <alignment horizontal="left" vertical="center" wrapText="1" indent="1"/>
    </xf>
    <xf numFmtId="49" fontId="32" fillId="24" borderId="45" xfId="0" applyNumberFormat="1" applyFont="1" applyFill="1" applyBorder="1" applyAlignment="1">
      <alignment horizontal="left" vertical="center" wrapText="1" indent="1"/>
    </xf>
    <xf numFmtId="0" fontId="25" fillId="23" borderId="44" xfId="0" applyFont="1" applyFill="1" applyBorder="1" applyAlignment="1">
      <alignment horizontal="left" vertical="center" wrapText="1" indent="1"/>
    </xf>
    <xf numFmtId="49" fontId="25" fillId="23" borderId="44" xfId="0" applyNumberFormat="1" applyFont="1" applyFill="1" applyBorder="1" applyAlignment="1">
      <alignment horizontal="left" vertical="center" wrapText="1" indent="1"/>
    </xf>
    <xf numFmtId="49" fontId="25" fillId="21" borderId="44" xfId="0" applyNumberFormat="1" applyFont="1" applyFill="1" applyBorder="1" applyAlignment="1">
      <alignment horizontal="left" vertical="center" wrapText="1" indent="1"/>
    </xf>
    <xf numFmtId="0" fontId="25" fillId="21" borderId="44" xfId="0" applyFont="1" applyFill="1" applyBorder="1" applyAlignment="1">
      <alignment horizontal="left" vertical="center" wrapText="1" indent="1"/>
    </xf>
    <xf numFmtId="0" fontId="25" fillId="20" borderId="44" xfId="0" applyFont="1" applyFill="1" applyBorder="1" applyAlignment="1">
      <alignment horizontal="left" vertical="center" wrapText="1" indent="1"/>
    </xf>
    <xf numFmtId="0" fontId="25" fillId="28" borderId="44" xfId="0" applyFont="1" applyFill="1" applyBorder="1" applyAlignment="1">
      <alignment horizontal="left" vertical="center" wrapText="1" indent="1"/>
    </xf>
    <xf numFmtId="0" fontId="35" fillId="21" borderId="44" xfId="0" applyFont="1" applyFill="1" applyBorder="1" applyAlignment="1">
      <alignment horizontal="left" vertical="center" wrapText="1" indent="1"/>
    </xf>
    <xf numFmtId="0" fontId="35" fillId="28" borderId="44" xfId="0" applyFont="1" applyFill="1" applyBorder="1" applyAlignment="1">
      <alignment horizontal="left" vertical="center" wrapText="1" indent="1"/>
    </xf>
    <xf numFmtId="0" fontId="25" fillId="21" borderId="44" xfId="0" applyFont="1" applyFill="1" applyBorder="1" applyAlignment="1" applyProtection="1">
      <alignment horizontal="left" vertical="center" wrapText="1" indent="1"/>
      <protection locked="0"/>
    </xf>
    <xf numFmtId="0" fontId="25" fillId="28" borderId="44" xfId="0" applyFont="1" applyFill="1" applyBorder="1" applyAlignment="1" applyProtection="1">
      <alignment horizontal="left" vertical="center" wrapText="1" indent="1"/>
      <protection locked="0"/>
    </xf>
    <xf numFmtId="0" fontId="25" fillId="23" borderId="44" xfId="0" applyFont="1" applyFill="1" applyBorder="1" applyAlignment="1" applyProtection="1">
      <alignment horizontal="center" vertical="center" wrapText="1"/>
      <protection locked="0"/>
    </xf>
    <xf numFmtId="0" fontId="25" fillId="23" borderId="44" xfId="0" applyFont="1" applyFill="1" applyBorder="1" applyAlignment="1" applyProtection="1">
      <alignment horizontal="left" vertical="center" wrapText="1" indent="1"/>
      <protection locked="0"/>
    </xf>
    <xf numFmtId="0" fontId="25" fillId="20" borderId="44" xfId="0" applyFont="1" applyFill="1" applyBorder="1" applyAlignment="1" applyProtection="1">
      <alignment horizontal="left" vertical="center" wrapText="1" indent="1"/>
      <protection locked="0"/>
    </xf>
    <xf numFmtId="0" fontId="25" fillId="26" borderId="44" xfId="0" applyFont="1" applyFill="1" applyBorder="1" applyAlignment="1" applyProtection="1">
      <alignment horizontal="left" vertical="center" wrapText="1" indent="1"/>
      <protection locked="0"/>
    </xf>
    <xf numFmtId="0" fontId="48" fillId="13" borderId="46" xfId="0" applyFont="1" applyFill="1" applyBorder="1" applyAlignment="1">
      <alignment wrapText="1"/>
    </xf>
    <xf numFmtId="0" fontId="47" fillId="13" borderId="46" xfId="0" applyFont="1" applyFill="1" applyBorder="1" applyAlignment="1">
      <alignment horizontal="left" vertical="top" wrapText="1"/>
    </xf>
    <xf numFmtId="0" fontId="48" fillId="13" borderId="46" xfId="0" applyFont="1" applyFill="1" applyBorder="1" applyAlignment="1">
      <alignment horizontal="left" wrapText="1" indent="1"/>
    </xf>
    <xf numFmtId="0" fontId="73" fillId="11" borderId="0" xfId="0" applyFont="1" applyFill="1" applyAlignment="1">
      <alignment horizontal="center" vertical="top" wrapText="1"/>
    </xf>
    <xf numFmtId="0" fontId="79" fillId="13" borderId="23" xfId="0" applyFont="1" applyFill="1" applyBorder="1" applyAlignment="1">
      <alignment horizontal="left" vertical="top" wrapText="1"/>
    </xf>
    <xf numFmtId="0" fontId="79" fillId="13" borderId="32" xfId="0" applyFont="1" applyFill="1" applyBorder="1" applyAlignment="1" applyProtection="1">
      <alignment horizontal="left" vertical="top"/>
      <protection locked="0"/>
    </xf>
    <xf numFmtId="0" fontId="79" fillId="13" borderId="23" xfId="0" applyFont="1" applyFill="1" applyBorder="1" applyAlignment="1" applyProtection="1">
      <alignment horizontal="left" vertical="top" indent="1"/>
      <protection locked="0"/>
    </xf>
    <xf numFmtId="0" fontId="79" fillId="13" borderId="23" xfId="0" applyFont="1" applyFill="1" applyBorder="1" applyAlignment="1">
      <alignment horizontal="left" vertical="top" indent="1"/>
    </xf>
    <xf numFmtId="0" fontId="64" fillId="31" borderId="0" xfId="0" applyFont="1" applyFill="1" applyAlignment="1">
      <alignment wrapText="1"/>
    </xf>
    <xf numFmtId="0" fontId="32" fillId="24" borderId="17" xfId="0" applyFont="1" applyFill="1" applyBorder="1" applyAlignment="1">
      <alignment horizontal="left" vertical="center" wrapText="1" indent="1"/>
    </xf>
    <xf numFmtId="0" fontId="32" fillId="24" borderId="48" xfId="0" applyFont="1" applyFill="1" applyBorder="1" applyAlignment="1">
      <alignment vertical="center" wrapText="1"/>
    </xf>
    <xf numFmtId="0" fontId="31" fillId="11" borderId="49" xfId="0" applyFont="1" applyFill="1" applyBorder="1" applyAlignment="1">
      <alignment horizontal="left" vertical="center" wrapText="1" indent="1"/>
    </xf>
    <xf numFmtId="0" fontId="31" fillId="11" borderId="12" xfId="0" applyFont="1" applyFill="1" applyBorder="1" applyAlignment="1">
      <alignment vertical="top" wrapText="1"/>
    </xf>
    <xf numFmtId="0" fontId="31" fillId="11" borderId="16" xfId="0" applyFont="1" applyFill="1" applyBorder="1" applyAlignment="1">
      <alignment vertical="top" wrapText="1"/>
    </xf>
    <xf numFmtId="0" fontId="31" fillId="13" borderId="16" xfId="0" applyFont="1" applyFill="1" applyBorder="1" applyAlignment="1">
      <alignment vertical="top" wrapText="1"/>
    </xf>
    <xf numFmtId="0" fontId="31" fillId="11" borderId="15" xfId="0" applyFont="1" applyFill="1" applyBorder="1" applyAlignment="1">
      <alignment vertical="top" wrapText="1"/>
    </xf>
    <xf numFmtId="0" fontId="32" fillId="24" borderId="17" xfId="0" applyFont="1" applyFill="1" applyBorder="1" applyAlignment="1">
      <alignment vertical="top" wrapText="1"/>
    </xf>
    <xf numFmtId="0" fontId="32" fillId="24" borderId="17" xfId="0" applyFont="1" applyFill="1" applyBorder="1" applyAlignment="1">
      <alignment horizontal="left" vertical="top" wrapText="1"/>
    </xf>
    <xf numFmtId="0" fontId="31" fillId="11" borderId="0" xfId="0" applyFont="1" applyFill="1" applyBorder="1" applyAlignment="1">
      <alignment horizontal="left" vertical="center" wrapText="1" indent="1"/>
    </xf>
    <xf numFmtId="0" fontId="31" fillId="11" borderId="18" xfId="0" applyFont="1" applyFill="1" applyBorder="1" applyAlignment="1">
      <alignment horizontal="left" vertical="top" wrapText="1"/>
    </xf>
    <xf numFmtId="49" fontId="31" fillId="11" borderId="15" xfId="0" applyNumberFormat="1" applyFont="1" applyFill="1" applyBorder="1" applyAlignment="1">
      <alignment vertical="top" wrapText="1"/>
    </xf>
    <xf numFmtId="0" fontId="31" fillId="11" borderId="15" xfId="0" applyNumberFormat="1" applyFont="1" applyFill="1" applyBorder="1" applyAlignment="1">
      <alignment horizontal="left" vertical="center" wrapText="1" indent="1"/>
    </xf>
    <xf numFmtId="0" fontId="42" fillId="0" borderId="0" xfId="1" applyFont="1" applyAlignment="1">
      <alignment vertical="center" wrapText="1"/>
    </xf>
    <xf numFmtId="0" fontId="31" fillId="0" borderId="0" xfId="0" applyFont="1" applyAlignment="1">
      <alignment vertical="center" wrapText="1"/>
    </xf>
    <xf numFmtId="0" fontId="50" fillId="11" borderId="21" xfId="0" applyFont="1" applyFill="1" applyBorder="1" applyAlignment="1">
      <alignment horizontal="center" vertical="top" wrapText="1"/>
    </xf>
    <xf numFmtId="49" fontId="32" fillId="24" borderId="17" xfId="0" applyNumberFormat="1" applyFont="1" applyFill="1" applyBorder="1" applyAlignment="1">
      <alignment horizontal="left" vertical="center" indent="1"/>
    </xf>
    <xf numFmtId="0" fontId="31" fillId="0" borderId="12" xfId="0" applyFont="1" applyBorder="1" applyAlignment="1">
      <alignment horizontal="left" vertical="top" wrapText="1"/>
    </xf>
    <xf numFmtId="0" fontId="31" fillId="11" borderId="16" xfId="0" applyFont="1" applyFill="1" applyBorder="1" applyAlignment="1">
      <alignment horizontal="left" vertical="top" wrapText="1"/>
    </xf>
    <xf numFmtId="0" fontId="31" fillId="0" borderId="16" xfId="0" applyFont="1" applyBorder="1" applyAlignment="1">
      <alignment horizontal="left" vertical="top" wrapText="1"/>
    </xf>
    <xf numFmtId="0" fontId="31" fillId="0" borderId="12" xfId="0" applyFont="1" applyBorder="1" applyAlignment="1">
      <alignment wrapText="1"/>
    </xf>
    <xf numFmtId="0" fontId="31" fillId="11" borderId="16" xfId="0" applyFont="1" applyFill="1" applyBorder="1" applyAlignment="1">
      <alignment wrapText="1"/>
    </xf>
    <xf numFmtId="0" fontId="31" fillId="0" borderId="47" xfId="0" applyFont="1" applyBorder="1" applyAlignment="1">
      <alignment horizontal="left" vertical="top" wrapText="1"/>
    </xf>
    <xf numFmtId="49" fontId="32" fillId="24" borderId="50" xfId="0" applyNumberFormat="1" applyFont="1" applyFill="1" applyBorder="1" applyAlignment="1">
      <alignment horizontal="left" vertical="center" indent="1"/>
    </xf>
    <xf numFmtId="0" fontId="31" fillId="0" borderId="51" xfId="0" applyFont="1" applyBorder="1" applyAlignment="1">
      <alignment horizontal="left" vertical="top" wrapText="1"/>
    </xf>
    <xf numFmtId="0" fontId="42" fillId="0" borderId="52" xfId="1" applyFont="1" applyBorder="1" applyAlignment="1">
      <alignment horizontal="left" vertical="center" wrapText="1" indent="1"/>
    </xf>
    <xf numFmtId="0" fontId="31" fillId="0" borderId="10" xfId="1" applyFont="1" applyBorder="1" applyAlignment="1">
      <alignment horizontal="left" vertical="center" wrapText="1" indent="1"/>
    </xf>
    <xf numFmtId="0" fontId="12" fillId="0" borderId="15" xfId="1" applyBorder="1" applyAlignment="1">
      <alignment horizontal="left" vertical="center" wrapText="1" indent="1"/>
    </xf>
    <xf numFmtId="0" fontId="82" fillId="0" borderId="53" xfId="0" applyFont="1" applyBorder="1">
      <alignment horizontal="left" indent="1"/>
    </xf>
    <xf numFmtId="0" fontId="0" fillId="32" borderId="0" xfId="0" applyFont="1" applyFill="1">
      <alignment horizontal="left" indent="1"/>
    </xf>
    <xf numFmtId="0" fontId="0" fillId="0" borderId="0" xfId="0" applyFont="1">
      <alignment horizontal="left" indent="1"/>
    </xf>
    <xf numFmtId="0" fontId="0" fillId="0" borderId="54" xfId="0" applyFont="1" applyBorder="1">
      <alignment horizontal="left" indent="1"/>
    </xf>
    <xf numFmtId="0" fontId="82" fillId="0" borderId="0" xfId="0" applyFont="1" applyBorder="1">
      <alignment horizontal="left" indent="1"/>
    </xf>
    <xf numFmtId="0" fontId="32" fillId="17" borderId="34" xfId="0" applyFont="1" applyFill="1" applyBorder="1" applyAlignment="1">
      <alignment horizontal="center" vertical="center"/>
    </xf>
    <xf numFmtId="0" fontId="32" fillId="17" borderId="34" xfId="0" applyFont="1" applyFill="1" applyBorder="1" applyAlignment="1">
      <alignment horizontal="left" vertical="center" wrapText="1" indent="1"/>
    </xf>
    <xf numFmtId="49" fontId="32" fillId="24" borderId="35" xfId="0" applyNumberFormat="1" applyFont="1" applyFill="1" applyBorder="1" applyAlignment="1">
      <alignment horizontal="left" vertical="center" indent="1"/>
    </xf>
    <xf numFmtId="0" fontId="31" fillId="0" borderId="14" xfId="0" applyFont="1" applyFill="1" applyBorder="1" applyAlignment="1">
      <alignment horizontal="left" vertical="center" wrapText="1" indent="1"/>
    </xf>
    <xf numFmtId="49" fontId="31" fillId="0" borderId="14" xfId="0" applyNumberFormat="1" applyFont="1" applyFill="1" applyBorder="1" applyAlignment="1">
      <alignment horizontal="left" vertical="center" wrapText="1" indent="1"/>
    </xf>
    <xf numFmtId="0" fontId="31" fillId="0" borderId="14" xfId="0" applyFont="1" applyFill="1" applyBorder="1" applyAlignment="1" applyProtection="1">
      <alignment horizontal="left" vertical="center" indent="1"/>
      <protection locked="0"/>
    </xf>
    <xf numFmtId="0" fontId="31" fillId="0" borderId="14" xfId="0" applyFont="1" applyFill="1" applyBorder="1" applyAlignment="1" applyProtection="1">
      <alignment horizontal="left" vertical="center" wrapText="1" indent="1"/>
      <protection locked="0"/>
    </xf>
    <xf numFmtId="0" fontId="31" fillId="0" borderId="36" xfId="0" applyFont="1" applyFill="1" applyBorder="1" applyAlignment="1" applyProtection="1">
      <alignment horizontal="left" vertical="center" wrapText="1" indent="1"/>
      <protection locked="0"/>
    </xf>
    <xf numFmtId="0" fontId="32" fillId="19" borderId="37" xfId="0" applyFont="1" applyFill="1" applyBorder="1" applyAlignment="1" applyProtection="1">
      <alignment horizontal="left" vertical="center" wrapText="1" indent="1"/>
    </xf>
    <xf numFmtId="0" fontId="31" fillId="18" borderId="37" xfId="0" applyFont="1" applyFill="1" applyBorder="1" applyAlignment="1" applyProtection="1">
      <alignment horizontal="left" vertical="center" wrapText="1" indent="1"/>
      <protection locked="0"/>
    </xf>
    <xf numFmtId="0" fontId="31" fillId="0" borderId="13" xfId="0" applyFont="1" applyFill="1" applyBorder="1" applyAlignment="1" applyProtection="1">
      <alignment horizontal="left" vertical="center" wrapText="1" indent="1"/>
      <protection locked="0"/>
    </xf>
    <xf numFmtId="0" fontId="31" fillId="0" borderId="14" xfId="0" applyNumberFormat="1" applyFont="1" applyFill="1" applyBorder="1" applyAlignment="1" applyProtection="1">
      <alignment horizontal="left" vertical="center" wrapText="1" indent="1"/>
      <protection locked="0"/>
    </xf>
    <xf numFmtId="0" fontId="22" fillId="6" borderId="0" xfId="0" applyFont="1" applyFill="1" applyBorder="1" applyAlignment="1">
      <alignment horizontal="left" vertical="center" indent="1"/>
    </xf>
    <xf numFmtId="0" fontId="32" fillId="24" borderId="45" xfId="0" applyFont="1" applyFill="1" applyBorder="1" applyAlignment="1" applyProtection="1">
      <alignment horizontal="center" vertical="center" wrapText="1"/>
      <protection locked="0"/>
    </xf>
    <xf numFmtId="0" fontId="32" fillId="24" borderId="45" xfId="0" applyFont="1" applyFill="1" applyBorder="1" applyAlignment="1" applyProtection="1">
      <alignment horizontal="left" vertical="center" wrapText="1" indent="1"/>
      <protection locked="0"/>
    </xf>
    <xf numFmtId="0" fontId="31" fillId="11" borderId="12" xfId="0" applyFont="1" applyFill="1" applyBorder="1" applyAlignment="1" applyProtection="1">
      <alignment horizontal="left" vertical="center" wrapText="1" indent="1"/>
      <protection locked="0"/>
    </xf>
    <xf numFmtId="0" fontId="31" fillId="11" borderId="10" xfId="0" applyFont="1" applyFill="1" applyBorder="1" applyAlignment="1" applyProtection="1">
      <alignment horizontal="left" vertical="center" wrapText="1" indent="1"/>
      <protection locked="0"/>
    </xf>
    <xf numFmtId="0" fontId="31" fillId="11" borderId="11" xfId="0" applyFont="1" applyFill="1" applyBorder="1" applyAlignment="1" applyProtection="1">
      <alignment horizontal="left" vertical="center" wrapText="1" indent="1"/>
      <protection locked="0"/>
    </xf>
    <xf numFmtId="0" fontId="31" fillId="19" borderId="37" xfId="0" applyFont="1" applyFill="1" applyBorder="1" applyAlignment="1" applyProtection="1">
      <alignment horizontal="left" vertical="center" wrapText="1" indent="1"/>
      <protection locked="0"/>
    </xf>
    <xf numFmtId="0" fontId="31" fillId="11" borderId="10" xfId="0" applyFont="1" applyFill="1" applyBorder="1" applyAlignment="1">
      <alignment horizontal="left" vertical="center" indent="1"/>
    </xf>
    <xf numFmtId="0" fontId="82" fillId="0" borderId="0" xfId="0" applyFont="1" applyAlignment="1">
      <alignment horizontal="left" vertical="center" indent="1"/>
    </xf>
    <xf numFmtId="0" fontId="0" fillId="0" borderId="0" xfId="0" applyAlignment="1">
      <alignment horizontal="left" vertical="center" indent="1"/>
    </xf>
    <xf numFmtId="0" fontId="79" fillId="13" borderId="23" xfId="0" applyFont="1" applyFill="1" applyBorder="1" applyAlignment="1">
      <alignment horizontal="left" vertical="top" wrapText="1" indent="1"/>
    </xf>
    <xf numFmtId="0" fontId="56" fillId="14" borderId="28" xfId="0" applyFont="1" applyFill="1" applyBorder="1" applyAlignment="1">
      <alignment vertical="center" wrapText="1"/>
    </xf>
    <xf numFmtId="0" fontId="68" fillId="28" borderId="38" xfId="0" applyFont="1" applyFill="1" applyBorder="1" applyAlignment="1">
      <alignment horizontal="center" vertical="center" wrapText="1"/>
    </xf>
    <xf numFmtId="0" fontId="31" fillId="0" borderId="15" xfId="0" applyNumberFormat="1" applyFont="1" applyFill="1" applyBorder="1" applyAlignment="1">
      <alignment horizontal="left" vertical="center" wrapText="1" indent="1"/>
    </xf>
    <xf numFmtId="0" fontId="32" fillId="24" borderId="48" xfId="0" applyFont="1" applyFill="1" applyBorder="1" applyAlignment="1">
      <alignment horizontal="left" vertical="center" wrapText="1" indent="1"/>
    </xf>
    <xf numFmtId="49" fontId="32" fillId="24" borderId="48" xfId="0" applyNumberFormat="1" applyFont="1" applyFill="1" applyBorder="1" applyAlignment="1">
      <alignment horizontal="left" vertical="center" wrapText="1" indent="1"/>
    </xf>
    <xf numFmtId="0" fontId="31" fillId="11" borderId="51" xfId="0" applyFont="1" applyFill="1" applyBorder="1" applyAlignment="1">
      <alignment horizontal="left" vertical="top" wrapText="1"/>
    </xf>
    <xf numFmtId="0" fontId="31" fillId="11" borderId="52" xfId="0" applyFont="1" applyFill="1" applyBorder="1" applyAlignment="1">
      <alignment horizontal="center" vertical="center" wrapText="1"/>
    </xf>
    <xf numFmtId="0" fontId="31" fillId="11" borderId="52" xfId="0" applyFont="1" applyFill="1" applyBorder="1" applyAlignment="1">
      <alignment horizontal="left" vertical="center" wrapText="1" indent="1"/>
    </xf>
    <xf numFmtId="49" fontId="32" fillId="24" borderId="45" xfId="0" applyNumberFormat="1" applyFont="1" applyFill="1" applyBorder="1" applyAlignment="1">
      <alignment horizontal="left" vertical="center" indent="1"/>
    </xf>
    <xf numFmtId="0" fontId="31" fillId="11" borderId="12" xfId="0" applyFont="1" applyFill="1" applyBorder="1" applyAlignment="1">
      <alignment horizontal="left" vertical="top" wrapText="1"/>
    </xf>
    <xf numFmtId="0" fontId="32" fillId="24" borderId="58" xfId="0" applyFont="1" applyFill="1" applyBorder="1" applyAlignment="1">
      <alignment horizontal="left" vertical="center" wrapText="1" indent="1"/>
    </xf>
    <xf numFmtId="49" fontId="32" fillId="24" borderId="58" xfId="0" applyNumberFormat="1" applyFont="1" applyFill="1" applyBorder="1" applyAlignment="1">
      <alignment horizontal="left" vertical="center" wrapText="1" indent="1"/>
    </xf>
    <xf numFmtId="0" fontId="31" fillId="11" borderId="58" xfId="0" applyFont="1" applyFill="1" applyBorder="1" applyAlignment="1">
      <alignment horizontal="left" vertical="top" wrapText="1"/>
    </xf>
    <xf numFmtId="0" fontId="31" fillId="11" borderId="58" xfId="0" applyFont="1" applyFill="1" applyBorder="1" applyAlignment="1">
      <alignment horizontal="left" vertical="center" wrapText="1" indent="1"/>
    </xf>
    <xf numFmtId="0" fontId="84" fillId="11" borderId="58" xfId="1" applyFont="1" applyFill="1" applyBorder="1" applyAlignment="1">
      <alignment horizontal="center" vertical="center" wrapText="1"/>
    </xf>
    <xf numFmtId="0" fontId="25" fillId="28" borderId="29" xfId="0" applyFont="1" applyFill="1" applyBorder="1" applyAlignment="1" applyProtection="1">
      <alignment horizontal="center" vertical="center" wrapText="1"/>
    </xf>
    <xf numFmtId="0" fontId="37" fillId="11" borderId="15" xfId="0" applyFont="1" applyFill="1" applyBorder="1" applyAlignment="1">
      <alignment vertical="center" wrapText="1"/>
    </xf>
    <xf numFmtId="0" fontId="31" fillId="11" borderId="57" xfId="0" applyFont="1" applyFill="1" applyBorder="1" applyAlignment="1">
      <alignment horizontal="left" vertical="center" wrapText="1" indent="1"/>
    </xf>
    <xf numFmtId="0" fontId="32" fillId="24" borderId="15" xfId="0" applyFont="1" applyFill="1" applyBorder="1" applyAlignment="1">
      <alignment horizontal="left" vertical="center" wrapText="1" indent="1"/>
    </xf>
    <xf numFmtId="49" fontId="32" fillId="24" borderId="15" xfId="0" quotePrefix="1" applyNumberFormat="1" applyFont="1" applyFill="1" applyBorder="1" applyAlignment="1">
      <alignment horizontal="left" vertical="center" wrapText="1" indent="1"/>
    </xf>
    <xf numFmtId="49" fontId="32" fillId="24" borderId="15" xfId="0" applyNumberFormat="1" applyFont="1" applyFill="1" applyBorder="1" applyAlignment="1">
      <alignment horizontal="left" vertical="center" wrapText="1" indent="1"/>
    </xf>
    <xf numFmtId="0" fontId="32" fillId="24" borderId="17" xfId="0" applyFont="1" applyFill="1" applyBorder="1" applyAlignment="1">
      <alignment vertical="center" wrapText="1"/>
    </xf>
    <xf numFmtId="0" fontId="32" fillId="24" borderId="15" xfId="0" applyFont="1" applyFill="1" applyBorder="1" applyAlignment="1">
      <alignment vertical="center" wrapText="1"/>
    </xf>
    <xf numFmtId="0" fontId="32" fillId="24" borderId="15" xfId="0" quotePrefix="1" applyFont="1" applyFill="1" applyBorder="1" applyAlignment="1">
      <alignment horizontal="left" vertical="center" wrapText="1" indent="1"/>
    </xf>
    <xf numFmtId="0" fontId="31" fillId="11" borderId="49" xfId="1" applyFont="1" applyFill="1" applyBorder="1" applyAlignment="1">
      <alignment horizontal="left" vertical="center" wrapText="1" indent="1"/>
    </xf>
    <xf numFmtId="0" fontId="42" fillId="11" borderId="49" xfId="1" applyFont="1" applyFill="1" applyBorder="1" applyAlignment="1">
      <alignment horizontal="left" vertical="center" wrapText="1" indent="1"/>
    </xf>
    <xf numFmtId="0" fontId="31" fillId="11" borderId="10" xfId="0" applyFont="1" applyFill="1" applyBorder="1" applyAlignment="1">
      <alignment horizontal="center" vertical="center" wrapText="1"/>
    </xf>
    <xf numFmtId="0" fontId="31" fillId="11" borderId="15" xfId="0" applyFont="1" applyFill="1" applyBorder="1" applyAlignment="1">
      <alignment horizontal="center" vertical="center" wrapText="1"/>
    </xf>
    <xf numFmtId="0" fontId="31" fillId="11" borderId="59" xfId="0" applyFont="1" applyFill="1" applyBorder="1" applyAlignment="1">
      <alignment horizontal="center" vertical="center" wrapText="1"/>
    </xf>
    <xf numFmtId="165" fontId="31" fillId="11" borderId="15" xfId="0" applyNumberFormat="1" applyFont="1" applyFill="1" applyBorder="1" applyAlignment="1">
      <alignment horizontal="center" vertical="center" wrapText="1"/>
    </xf>
    <xf numFmtId="0" fontId="32" fillId="24" borderId="15" xfId="0" applyFont="1" applyFill="1" applyBorder="1" applyAlignment="1">
      <alignment vertical="top" wrapText="1"/>
    </xf>
    <xf numFmtId="0" fontId="32" fillId="24" borderId="15" xfId="0" applyFont="1" applyFill="1" applyBorder="1" applyAlignment="1">
      <alignment horizontal="left" vertical="top" wrapText="1"/>
    </xf>
    <xf numFmtId="165" fontId="31" fillId="11" borderId="59" xfId="0" applyNumberFormat="1" applyFont="1" applyFill="1" applyBorder="1" applyAlignment="1">
      <alignment horizontal="center" vertical="center" wrapText="1"/>
    </xf>
    <xf numFmtId="0" fontId="12" fillId="0" borderId="10" xfId="1" applyBorder="1" applyAlignment="1">
      <alignment horizontal="left" vertical="center" wrapText="1" indent="1"/>
    </xf>
    <xf numFmtId="0" fontId="17" fillId="0" borderId="0" xfId="0" applyFont="1" applyBorder="1" applyAlignment="1">
      <alignment horizontal="center" vertical="center" wrapText="1"/>
    </xf>
    <xf numFmtId="0" fontId="25" fillId="23" borderId="44" xfId="0" applyNumberFormat="1" applyFont="1" applyFill="1" applyBorder="1" applyAlignment="1">
      <alignment horizontal="left" vertical="center" wrapText="1" indent="1"/>
    </xf>
    <xf numFmtId="0" fontId="32" fillId="24" borderId="45" xfId="0" applyNumberFormat="1" applyFont="1" applyFill="1" applyBorder="1" applyAlignment="1">
      <alignment horizontal="left" vertical="center" wrapText="1" indent="1"/>
    </xf>
    <xf numFmtId="0" fontId="32" fillId="24" borderId="17" xfId="0" applyNumberFormat="1" applyFont="1" applyFill="1" applyBorder="1" applyAlignment="1">
      <alignment horizontal="left" vertical="center" wrapText="1" indent="1"/>
    </xf>
    <xf numFmtId="0" fontId="32" fillId="24" borderId="17" xfId="0" quotePrefix="1" applyNumberFormat="1" applyFont="1" applyFill="1" applyBorder="1" applyAlignment="1">
      <alignment horizontal="left" vertical="center" wrapText="1" indent="1"/>
    </xf>
    <xf numFmtId="0" fontId="32" fillId="0" borderId="17" xfId="0" applyNumberFormat="1" applyFont="1" applyFill="1" applyBorder="1" applyAlignment="1">
      <alignment horizontal="left" vertical="center" wrapText="1" indent="1"/>
    </xf>
    <xf numFmtId="0" fontId="17" fillId="0" borderId="0" xfId="0" applyNumberFormat="1" applyFont="1" applyFill="1" applyBorder="1" applyAlignment="1">
      <alignment horizontal="left" vertical="center" wrapText="1" indent="1"/>
    </xf>
    <xf numFmtId="0" fontId="87" fillId="11" borderId="18" xfId="0" applyFont="1" applyFill="1" applyBorder="1" applyAlignment="1">
      <alignment horizontal="left" vertical="center" wrapText="1" indent="1"/>
    </xf>
    <xf numFmtId="0" fontId="31" fillId="11" borderId="49" xfId="0" applyFont="1" applyFill="1" applyBorder="1" applyAlignment="1">
      <alignment horizontal="center" vertical="center" wrapText="1"/>
    </xf>
    <xf numFmtId="0" fontId="25" fillId="21" borderId="61" xfId="0" applyFont="1" applyFill="1" applyBorder="1" applyAlignment="1">
      <alignment horizontal="left" vertical="center" wrapText="1"/>
    </xf>
    <xf numFmtId="0" fontId="31" fillId="11" borderId="18" xfId="0" applyFont="1" applyFill="1" applyBorder="1" applyAlignment="1">
      <alignment horizontal="center" vertical="center" wrapText="1"/>
    </xf>
    <xf numFmtId="0" fontId="31" fillId="11" borderId="49" xfId="0" applyFont="1" applyFill="1" applyBorder="1" applyAlignment="1">
      <alignment horizontal="left" vertical="center" wrapText="1"/>
    </xf>
    <xf numFmtId="0" fontId="12" fillId="11" borderId="15" xfId="1" applyFill="1" applyBorder="1" applyAlignment="1">
      <alignment horizontal="left" vertical="center" wrapText="1" indent="1"/>
    </xf>
    <xf numFmtId="0" fontId="12" fillId="11" borderId="58" xfId="1" applyFill="1" applyBorder="1" applyAlignment="1">
      <alignment horizontal="left" vertical="center" wrapText="1" indent="1"/>
    </xf>
    <xf numFmtId="0" fontId="12" fillId="0" borderId="0" xfId="1" applyAlignment="1">
      <alignment vertical="center" wrapText="1"/>
    </xf>
    <xf numFmtId="0" fontId="31" fillId="11" borderId="15" xfId="0" applyFont="1" applyFill="1" applyBorder="1" applyAlignment="1">
      <alignment vertical="center" wrapText="1"/>
    </xf>
    <xf numFmtId="44" fontId="31" fillId="11" borderId="15" xfId="57" applyFont="1" applyFill="1" applyBorder="1" applyAlignment="1">
      <alignment horizontal="left" vertical="center" wrapText="1" indent="1"/>
    </xf>
    <xf numFmtId="49" fontId="31" fillId="11" borderId="12" xfId="0" applyNumberFormat="1" applyFont="1" applyFill="1" applyBorder="1" applyAlignment="1">
      <alignment horizontal="left" vertical="center" wrapText="1" indent="1"/>
    </xf>
    <xf numFmtId="49" fontId="31" fillId="11" borderId="10" xfId="0" applyNumberFormat="1" applyFont="1" applyFill="1" applyBorder="1" applyAlignment="1">
      <alignment horizontal="left" vertical="center" wrapText="1" indent="1"/>
    </xf>
    <xf numFmtId="0" fontId="32" fillId="24" borderId="17" xfId="0" applyFont="1" applyFill="1" applyBorder="1" applyAlignment="1">
      <alignment horizontal="left" vertical="center" wrapText="1"/>
    </xf>
    <xf numFmtId="0" fontId="42" fillId="11" borderId="15" xfId="1" applyFont="1" applyFill="1" applyBorder="1" applyAlignment="1">
      <alignment vertical="top" wrapText="1"/>
    </xf>
    <xf numFmtId="165" fontId="31" fillId="11" borderId="60" xfId="0" applyNumberFormat="1" applyFont="1" applyFill="1" applyBorder="1" applyAlignment="1">
      <alignment horizontal="center" vertical="center" wrapText="1"/>
    </xf>
    <xf numFmtId="0" fontId="31" fillId="11" borderId="15" xfId="0" applyFont="1" applyFill="1" applyBorder="1" applyAlignment="1">
      <alignment horizontal="left" vertical="center" wrapText="1"/>
    </xf>
    <xf numFmtId="0" fontId="32" fillId="24" borderId="15" xfId="0" quotePrefix="1" applyNumberFormat="1" applyFont="1" applyFill="1" applyBorder="1" applyAlignment="1">
      <alignment horizontal="left" vertical="center" wrapText="1" indent="1"/>
    </xf>
    <xf numFmtId="0" fontId="12" fillId="11" borderId="52" xfId="1" applyFill="1" applyBorder="1" applyAlignment="1">
      <alignment horizontal="center" vertical="center" wrapText="1"/>
    </xf>
    <xf numFmtId="0" fontId="12" fillId="11" borderId="52" xfId="1" applyFill="1" applyBorder="1" applyAlignment="1">
      <alignment horizontal="left" vertical="center" wrapText="1" indent="1"/>
    </xf>
    <xf numFmtId="0" fontId="88" fillId="11" borderId="49" xfId="0" applyFont="1" applyFill="1" applyBorder="1" applyAlignment="1">
      <alignment horizontal="center" vertical="center"/>
    </xf>
    <xf numFmtId="1" fontId="32" fillId="24" borderId="17" xfId="0" quotePrefix="1" applyNumberFormat="1" applyFont="1" applyFill="1" applyBorder="1" applyAlignment="1">
      <alignment horizontal="left" vertical="center" wrapText="1" indent="1"/>
    </xf>
    <xf numFmtId="1" fontId="32" fillId="24" borderId="15" xfId="0" quotePrefix="1" applyNumberFormat="1" applyFont="1" applyFill="1" applyBorder="1" applyAlignment="1">
      <alignment horizontal="left" vertical="center" wrapText="1" indent="1"/>
    </xf>
    <xf numFmtId="0" fontId="84" fillId="0" borderId="10" xfId="1" applyFont="1" applyBorder="1" applyAlignment="1">
      <alignment horizontal="left" vertical="center" wrapText="1" indent="1"/>
    </xf>
    <xf numFmtId="0" fontId="32" fillId="17" borderId="5" xfId="0" applyFont="1" applyFill="1" applyBorder="1" applyAlignment="1" applyProtection="1">
      <alignment horizontal="left" vertical="center" wrapText="1" indent="1"/>
      <protection locked="0"/>
    </xf>
    <xf numFmtId="49" fontId="32" fillId="17" borderId="5" xfId="0" applyNumberFormat="1" applyFont="1" applyFill="1" applyBorder="1" applyAlignment="1">
      <alignment horizontal="left" vertical="center" indent="1"/>
    </xf>
    <xf numFmtId="0" fontId="31" fillId="0" borderId="6" xfId="0" applyNumberFormat="1" applyFont="1" applyFill="1" applyBorder="1" applyAlignment="1">
      <alignment horizontal="left" vertical="center" wrapText="1" indent="1"/>
    </xf>
    <xf numFmtId="0" fontId="31" fillId="19" borderId="4" xfId="0" applyFont="1" applyFill="1" applyBorder="1" applyAlignment="1" applyProtection="1">
      <alignment horizontal="left" vertical="center" wrapText="1" indent="1"/>
    </xf>
    <xf numFmtId="0" fontId="32" fillId="24" borderId="45" xfId="0" applyFont="1" applyFill="1" applyBorder="1" applyAlignment="1" applyProtection="1">
      <alignment horizontal="left" vertical="top" wrapText="1" indent="1"/>
      <protection locked="0"/>
    </xf>
    <xf numFmtId="0" fontId="31" fillId="15" borderId="37" xfId="0" applyFont="1" applyFill="1" applyBorder="1" applyAlignment="1" applyProtection="1">
      <alignment horizontal="left" vertical="center" wrapText="1" indent="1"/>
      <protection locked="0"/>
    </xf>
    <xf numFmtId="0" fontId="31" fillId="11" borderId="6" xfId="0" applyFont="1" applyFill="1" applyBorder="1" applyAlignment="1">
      <alignment horizontal="left" vertical="center" wrapText="1" indent="1"/>
    </xf>
    <xf numFmtId="0" fontId="31" fillId="11" borderId="6" xfId="0" applyFont="1" applyFill="1" applyBorder="1" applyAlignment="1">
      <alignment vertical="top" wrapText="1"/>
    </xf>
    <xf numFmtId="49" fontId="31" fillId="0" borderId="6" xfId="0" applyNumberFormat="1" applyFont="1" applyFill="1" applyBorder="1" applyAlignment="1" applyProtection="1">
      <alignment horizontal="left" vertical="center" wrapText="1" indent="1"/>
      <protection locked="0"/>
    </xf>
    <xf numFmtId="0" fontId="31" fillId="17" borderId="34" xfId="0" applyFont="1" applyFill="1" applyBorder="1" applyAlignment="1" applyProtection="1">
      <alignment horizontal="center" vertical="center" wrapText="1"/>
      <protection locked="0"/>
    </xf>
    <xf numFmtId="49" fontId="90" fillId="17" borderId="5" xfId="0" applyNumberFormat="1" applyFont="1" applyFill="1" applyBorder="1" applyAlignment="1">
      <alignment horizontal="left" vertical="center" indent="1"/>
    </xf>
    <xf numFmtId="0" fontId="65" fillId="31" borderId="0" xfId="1" applyFont="1" applyFill="1" applyAlignment="1">
      <alignment horizontal="left"/>
    </xf>
    <xf numFmtId="0" fontId="77" fillId="11" borderId="0" xfId="0" applyFont="1" applyFill="1" applyAlignment="1">
      <alignment vertical="center" wrapText="1"/>
    </xf>
    <xf numFmtId="0" fontId="63" fillId="13" borderId="23" xfId="1" applyFont="1" applyFill="1" applyBorder="1" applyAlignment="1">
      <alignment vertical="center" wrapText="1"/>
    </xf>
    <xf numFmtId="0" fontId="47" fillId="11" borderId="0" xfId="0" applyFont="1" applyFill="1" applyAlignment="1">
      <alignment horizontal="left" vertical="top" wrapText="1"/>
    </xf>
    <xf numFmtId="0" fontId="56" fillId="14" borderId="0" xfId="0" applyFont="1" applyFill="1" applyAlignment="1">
      <alignment horizontal="center" vertical="center" wrapText="1"/>
    </xf>
    <xf numFmtId="0" fontId="65" fillId="13" borderId="0" xfId="1" applyFont="1" applyFill="1" applyAlignment="1">
      <alignment wrapText="1"/>
    </xf>
    <xf numFmtId="0" fontId="0" fillId="11" borderId="25" xfId="0" applyFill="1" applyBorder="1" applyAlignment="1">
      <alignment wrapText="1"/>
    </xf>
    <xf numFmtId="0" fontId="59" fillId="11" borderId="0" xfId="1" applyFont="1" applyFill="1" applyAlignment="1">
      <alignment vertical="center" wrapText="1"/>
    </xf>
    <xf numFmtId="0" fontId="47" fillId="11" borderId="0" xfId="0" applyFont="1" applyFill="1" applyAlignment="1">
      <alignment vertical="center" wrapText="1"/>
    </xf>
    <xf numFmtId="0" fontId="76" fillId="11" borderId="0" xfId="1" applyFont="1" applyFill="1" applyAlignment="1">
      <alignment vertical="top" wrapText="1"/>
    </xf>
    <xf numFmtId="0" fontId="60" fillId="13" borderId="0" xfId="0" applyFont="1" applyFill="1" applyAlignment="1">
      <alignment vertical="center" wrapText="1"/>
    </xf>
    <xf numFmtId="0" fontId="47" fillId="11" borderId="0" xfId="0" applyFont="1" applyFill="1" applyAlignment="1">
      <alignment vertical="top" wrapText="1"/>
    </xf>
    <xf numFmtId="0" fontId="62" fillId="22" borderId="0" xfId="0" applyFont="1" applyFill="1" applyAlignment="1">
      <alignment horizontal="left" vertical="top" wrapText="1"/>
    </xf>
    <xf numFmtId="0" fontId="61" fillId="22" borderId="0" xfId="0" applyFont="1" applyFill="1" applyAlignment="1">
      <alignment vertical="top" wrapText="1"/>
    </xf>
    <xf numFmtId="0" fontId="47" fillId="11" borderId="0" xfId="0" applyFont="1" applyFill="1" applyBorder="1" applyAlignment="1">
      <alignment vertical="top" wrapText="1"/>
    </xf>
    <xf numFmtId="0" fontId="67" fillId="14" borderId="22" xfId="1" applyFont="1" applyFill="1" applyBorder="1" applyAlignment="1">
      <alignment horizontal="center" vertical="center" wrapText="1"/>
    </xf>
    <xf numFmtId="0" fontId="73" fillId="11" borderId="0" xfId="0" applyFont="1" applyFill="1" applyAlignment="1">
      <alignment vertical="top" wrapText="1"/>
    </xf>
    <xf numFmtId="0" fontId="23" fillId="27" borderId="0" xfId="0" applyFont="1" applyFill="1" applyAlignment="1">
      <alignment horizontal="left" vertical="top" wrapText="1"/>
    </xf>
    <xf numFmtId="0" fontId="75" fillId="11" borderId="0" xfId="0" applyFont="1" applyFill="1" applyAlignment="1">
      <alignment vertical="top" wrapText="1"/>
    </xf>
    <xf numFmtId="0" fontId="8" fillId="8" borderId="0" xfId="0" applyFont="1" applyFill="1" applyBorder="1" applyAlignment="1">
      <alignment horizontal="center" wrapText="1"/>
    </xf>
    <xf numFmtId="0" fontId="0" fillId="0" borderId="0" xfId="0" applyAlignment="1">
      <alignment horizontal="center"/>
    </xf>
    <xf numFmtId="0" fontId="8" fillId="9" borderId="0" xfId="0" applyFont="1" applyFill="1" applyBorder="1" applyAlignment="1">
      <alignment horizontal="center" wrapText="1"/>
    </xf>
    <xf numFmtId="0" fontId="4" fillId="5" borderId="2" xfId="0" applyFont="1" applyFill="1" applyBorder="1" applyAlignment="1">
      <alignment horizontal="left" vertical="center" wrapText="1"/>
    </xf>
    <xf numFmtId="0" fontId="4" fillId="5" borderId="1" xfId="0" applyFont="1" applyFill="1" applyBorder="1" applyAlignment="1">
      <alignment horizontal="left" vertical="center" wrapText="1"/>
    </xf>
    <xf numFmtId="0" fontId="56" fillId="14" borderId="3" xfId="0" applyFont="1" applyFill="1" applyBorder="1" applyAlignment="1">
      <alignment horizontal="center" vertical="center"/>
    </xf>
    <xf numFmtId="0" fontId="56" fillId="14" borderId="20" xfId="0" applyFont="1" applyFill="1" applyBorder="1" applyAlignment="1">
      <alignment horizontal="center" vertical="center"/>
    </xf>
    <xf numFmtId="0" fontId="56" fillId="14" borderId="43" xfId="0" applyFont="1" applyFill="1" applyBorder="1" applyAlignment="1">
      <alignment horizontal="center" vertical="center"/>
    </xf>
    <xf numFmtId="0" fontId="71" fillId="25" borderId="44" xfId="0" applyFont="1" applyFill="1" applyBorder="1" applyAlignment="1">
      <alignment horizontal="center" vertical="center" wrapText="1"/>
    </xf>
    <xf numFmtId="0" fontId="46" fillId="25" borderId="62" xfId="0" applyFont="1" applyFill="1" applyBorder="1" applyAlignment="1">
      <alignment horizontal="center" vertical="center" wrapText="1"/>
    </xf>
    <xf numFmtId="0" fontId="46" fillId="25" borderId="0" xfId="0" applyFont="1" applyFill="1" applyBorder="1" applyAlignment="1">
      <alignment horizontal="center" vertical="center" wrapText="1"/>
    </xf>
    <xf numFmtId="0" fontId="68" fillId="28" borderId="38" xfId="0" applyFont="1" applyFill="1" applyBorder="1" applyAlignment="1">
      <alignment horizontal="center" vertical="center" wrapText="1"/>
    </xf>
    <xf numFmtId="0" fontId="0" fillId="0" borderId="21" xfId="0" applyBorder="1" applyAlignment="1">
      <alignment horizontal="center"/>
    </xf>
    <xf numFmtId="0" fontId="0" fillId="0" borderId="39"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0" fillId="0" borderId="42" xfId="0" applyBorder="1" applyAlignment="1">
      <alignment horizontal="center"/>
    </xf>
    <xf numFmtId="0" fontId="79" fillId="13" borderId="63" xfId="0" applyFont="1" applyFill="1" applyBorder="1" applyAlignment="1">
      <alignment horizontal="left" vertical="top" wrapText="1"/>
    </xf>
    <xf numFmtId="0" fontId="79" fillId="13" borderId="64" xfId="0" applyFont="1" applyFill="1" applyBorder="1" applyAlignment="1">
      <alignment horizontal="left" vertical="top" wrapText="1"/>
    </xf>
    <xf numFmtId="0" fontId="79" fillId="13" borderId="65" xfId="0" applyFont="1" applyFill="1" applyBorder="1" applyAlignment="1">
      <alignment horizontal="left" vertical="top" wrapText="1"/>
    </xf>
    <xf numFmtId="0" fontId="68" fillId="21" borderId="38" xfId="0" applyFont="1" applyFill="1" applyBorder="1" applyAlignment="1">
      <alignment horizontal="center" vertical="center" wrapText="1"/>
    </xf>
    <xf numFmtId="0" fontId="68" fillId="21" borderId="21" xfId="0" applyFont="1" applyFill="1" applyBorder="1" applyAlignment="1">
      <alignment horizontal="center" vertical="center" wrapText="1"/>
    </xf>
    <xf numFmtId="0" fontId="68" fillId="21" borderId="39" xfId="0" applyFont="1" applyFill="1" applyBorder="1" applyAlignment="1">
      <alignment horizontal="center" vertical="center" wrapText="1"/>
    </xf>
    <xf numFmtId="0" fontId="68" fillId="21" borderId="40" xfId="0" applyFont="1" applyFill="1" applyBorder="1" applyAlignment="1">
      <alignment horizontal="center" vertical="center" wrapText="1"/>
    </xf>
    <xf numFmtId="0" fontId="68" fillId="21" borderId="41" xfId="0" applyFont="1" applyFill="1" applyBorder="1" applyAlignment="1">
      <alignment horizontal="center" vertical="center" wrapText="1"/>
    </xf>
    <xf numFmtId="0" fontId="68" fillId="21" borderId="42" xfId="0" applyFont="1" applyFill="1" applyBorder="1" applyAlignment="1">
      <alignment horizontal="center" vertical="center" wrapText="1"/>
    </xf>
    <xf numFmtId="0" fontId="53" fillId="13" borderId="23" xfId="0" applyFont="1" applyFill="1" applyBorder="1" applyAlignment="1">
      <alignment horizontal="left" vertical="top" wrapText="1" indent="1"/>
    </xf>
    <xf numFmtId="0" fontId="79" fillId="13" borderId="23" xfId="0" applyFont="1" applyFill="1" applyBorder="1" applyAlignment="1">
      <alignment horizontal="left" vertical="top" wrapText="1" indent="1"/>
    </xf>
    <xf numFmtId="0" fontId="79" fillId="13" borderId="32" xfId="0" applyFont="1" applyFill="1" applyBorder="1" applyAlignment="1">
      <alignment horizontal="left" vertical="top" wrapText="1" indent="1"/>
    </xf>
    <xf numFmtId="0" fontId="53" fillId="13" borderId="33" xfId="0" applyFont="1" applyFill="1" applyBorder="1" applyAlignment="1" applyProtection="1">
      <alignment horizontal="left" vertical="top" wrapText="1" indent="1"/>
      <protection locked="0"/>
    </xf>
    <xf numFmtId="0" fontId="79" fillId="13" borderId="23" xfId="0" applyFont="1" applyFill="1" applyBorder="1" applyAlignment="1" applyProtection="1">
      <alignment horizontal="left" vertical="top" wrapText="1" indent="1"/>
      <protection locked="0"/>
    </xf>
    <xf numFmtId="0" fontId="79" fillId="13" borderId="32" xfId="0" applyFont="1" applyFill="1" applyBorder="1" applyAlignment="1" applyProtection="1">
      <alignment horizontal="left" vertical="top" wrapText="1" indent="1"/>
      <protection locked="0"/>
    </xf>
    <xf numFmtId="0" fontId="79" fillId="22" borderId="33" xfId="0" applyFont="1" applyFill="1" applyBorder="1" applyAlignment="1">
      <alignment horizontal="left" vertical="top" wrapText="1" indent="1"/>
    </xf>
    <xf numFmtId="0" fontId="79" fillId="22" borderId="23" xfId="0" applyFont="1" applyFill="1" applyBorder="1" applyAlignment="1">
      <alignment horizontal="left" vertical="top" wrapText="1" indent="1"/>
    </xf>
    <xf numFmtId="0" fontId="79" fillId="22" borderId="32" xfId="0" applyFont="1" applyFill="1" applyBorder="1" applyAlignment="1">
      <alignment horizontal="left" vertical="top" wrapText="1" indent="1"/>
    </xf>
    <xf numFmtId="0" fontId="79" fillId="13" borderId="33" xfId="0" applyFont="1" applyFill="1" applyBorder="1" applyAlignment="1">
      <alignment horizontal="left" vertical="top" wrapText="1" indent="1"/>
    </xf>
    <xf numFmtId="0" fontId="53" fillId="13" borderId="33" xfId="0" applyFont="1" applyFill="1" applyBorder="1" applyAlignment="1">
      <alignment horizontal="left" vertical="top" wrapText="1" indent="1"/>
    </xf>
    <xf numFmtId="0" fontId="68" fillId="21" borderId="29" xfId="0" applyFont="1" applyFill="1" applyBorder="1" applyAlignment="1">
      <alignment horizontal="center" vertical="center" wrapText="1"/>
    </xf>
    <xf numFmtId="0" fontId="68" fillId="28" borderId="29" xfId="0" applyFont="1" applyFill="1" applyBorder="1" applyAlignment="1">
      <alignment horizontal="center" vertical="center" wrapText="1"/>
    </xf>
    <xf numFmtId="0" fontId="24" fillId="20" borderId="29" xfId="0" applyFont="1" applyFill="1" applyBorder="1" applyAlignment="1" applyProtection="1">
      <alignment horizontal="center" vertical="center"/>
      <protection locked="0"/>
    </xf>
    <xf numFmtId="0" fontId="83" fillId="18" borderId="55" xfId="0" applyFont="1" applyFill="1" applyBorder="1" applyAlignment="1" applyProtection="1">
      <alignment horizontal="left" vertical="center" wrapText="1"/>
      <protection locked="0"/>
    </xf>
    <xf numFmtId="0" fontId="83" fillId="18" borderId="56" xfId="0" applyFont="1" applyFill="1" applyBorder="1" applyAlignment="1" applyProtection="1">
      <alignment horizontal="left" vertical="center" wrapText="1"/>
      <protection locked="0"/>
    </xf>
    <xf numFmtId="0" fontId="79" fillId="13" borderId="30" xfId="0" applyFont="1" applyFill="1" applyBorder="1" applyAlignment="1">
      <alignment horizontal="left" vertical="top" wrapText="1" indent="1"/>
    </xf>
    <xf numFmtId="0" fontId="79" fillId="13" borderId="31" xfId="0" applyFont="1" applyFill="1" applyBorder="1" applyAlignment="1">
      <alignment horizontal="left" vertical="top" wrapText="1" indent="1"/>
    </xf>
    <xf numFmtId="0" fontId="56" fillId="14" borderId="27" xfId="0" applyFont="1" applyFill="1" applyBorder="1" applyAlignment="1">
      <alignment vertical="center" wrapText="1"/>
    </xf>
    <xf numFmtId="0" fontId="56" fillId="14" borderId="28" xfId="0" applyFont="1" applyFill="1" applyBorder="1" applyAlignment="1">
      <alignment vertical="center" wrapText="1"/>
    </xf>
    <xf numFmtId="0" fontId="69" fillId="29" borderId="29" xfId="0" applyFont="1" applyFill="1" applyBorder="1" applyAlignment="1">
      <alignment horizontal="center" vertical="center" wrapText="1"/>
    </xf>
    <xf numFmtId="0" fontId="69" fillId="29" borderId="55" xfId="0" applyFont="1" applyFill="1" applyBorder="1" applyAlignment="1">
      <alignment horizontal="center" vertical="center" wrapText="1"/>
    </xf>
    <xf numFmtId="0" fontId="69" fillId="29" borderId="66" xfId="0" applyFont="1" applyFill="1" applyBorder="1" applyAlignment="1">
      <alignment horizontal="center" vertical="center" wrapText="1"/>
    </xf>
    <xf numFmtId="0" fontId="69" fillId="29" borderId="56" xfId="0" applyFont="1" applyFill="1" applyBorder="1" applyAlignment="1">
      <alignment horizontal="center" vertical="center" wrapText="1"/>
    </xf>
    <xf numFmtId="0" fontId="68" fillId="28" borderId="21" xfId="0" applyFont="1" applyFill="1" applyBorder="1" applyAlignment="1">
      <alignment horizontal="center" vertical="center" wrapText="1"/>
    </xf>
    <xf numFmtId="0" fontId="68" fillId="28" borderId="39" xfId="0" applyFont="1" applyFill="1" applyBorder="1" applyAlignment="1">
      <alignment horizontal="center" vertical="center" wrapText="1"/>
    </xf>
    <xf numFmtId="0" fontId="68" fillId="28" borderId="40" xfId="0" applyFont="1" applyFill="1" applyBorder="1" applyAlignment="1">
      <alignment horizontal="center" vertical="center" wrapText="1"/>
    </xf>
    <xf numFmtId="0" fontId="68" fillId="28" borderId="41" xfId="0" applyFont="1" applyFill="1" applyBorder="1" applyAlignment="1">
      <alignment horizontal="center" vertical="center" wrapText="1"/>
    </xf>
    <xf numFmtId="0" fontId="68" fillId="28" borderId="42" xfId="0" applyFont="1" applyFill="1" applyBorder="1" applyAlignment="1">
      <alignment horizontal="center" vertical="center" wrapText="1"/>
    </xf>
    <xf numFmtId="0" fontId="36" fillId="14" borderId="3" xfId="0" applyFont="1" applyFill="1" applyBorder="1" applyAlignment="1">
      <alignment horizontal="center" vertical="center"/>
    </xf>
    <xf numFmtId="0" fontId="36" fillId="14" borderId="20" xfId="0" applyFont="1" applyFill="1" applyBorder="1" applyAlignment="1">
      <alignment horizontal="center" vertical="center"/>
    </xf>
    <xf numFmtId="0" fontId="36" fillId="14" borderId="43" xfId="0" applyFont="1" applyFill="1" applyBorder="1" applyAlignment="1">
      <alignment horizontal="center" vertical="center"/>
    </xf>
  </cellXfs>
  <cellStyles count="58">
    <cellStyle name="Currency" xfId="57" builtinId="4"/>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Hyperlink" xfId="1" builtinId="8"/>
    <cellStyle name="Normal" xfId="0" builtinId="0" customBuiltin="1"/>
  </cellStyles>
  <dxfs count="260">
    <dxf>
      <fill>
        <patternFill>
          <bgColor rgb="FFFFFF00"/>
        </patternFill>
      </fill>
    </dxf>
    <dxf>
      <fill>
        <patternFill>
          <bgColor rgb="FFFFFF00"/>
        </patternFill>
      </fill>
    </dxf>
    <dxf>
      <font>
        <b val="0"/>
        <i val="0"/>
        <strike val="0"/>
        <condense val="0"/>
        <extend val="0"/>
        <outline val="0"/>
        <shadow val="0"/>
        <u val="none"/>
        <vertAlign val="baseline"/>
        <sz val="14"/>
        <color rgb="FF595959"/>
        <name val="Arimo"/>
        <scheme val="none"/>
      </font>
      <numFmt numFmtId="0" formatCode="General"/>
      <fill>
        <patternFill patternType="none">
          <fgColor indexed="64"/>
          <bgColor auto="1"/>
        </patternFill>
      </fill>
      <alignment horizontal="left" vertical="center" textRotation="0" wrapText="1" indent="1" relativeIndent="255"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auto="1"/>
        </patternFill>
      </fill>
      <alignment horizontal="left" vertical="center" textRotation="0" wrapText="1" indent="1" relativeIndent="255"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auto="1"/>
        </patternFill>
      </fill>
      <alignment horizontal="left" vertical="center" textRotation="0" wrapText="1" indent="1" relativeIndent="255"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auto="1"/>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auto="1"/>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auto="1"/>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auto="1"/>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auto="1"/>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auto="1"/>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auto="1"/>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auto="1"/>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auto="1"/>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auto="1"/>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auto="1"/>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auto="1"/>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auto="1"/>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none">
          <fgColor indexed="64"/>
          <bgColor auto="1"/>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relativeIndent="255"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relativeIndent="255"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relativeIndent="255"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relativeIndent="255"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relativeIndent="255"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relativeIndent="255"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relativeIndent="255"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relativeIndent="255"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relativeIndent="255"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outline="0">
        <left/>
        <right/>
        <top/>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relativeIndent="255"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relativeIndent="255"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relativeIndent="255"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relativeIndent="255"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relativeIndent="255"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relativeIndent="255"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relativeIndent="255"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relativeIndent="255"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relativeIndent="255"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relativeIndent="255"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solid">
          <fgColor indexed="64"/>
          <bgColor rgb="FFE2F8D5"/>
        </patternFill>
      </fill>
      <alignment horizontal="left" vertical="center" textRotation="0" wrapText="1" indent="1" relativeIndent="255"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solid">
          <fgColor indexed="64"/>
          <bgColor rgb="FF9ACE9F"/>
        </patternFill>
      </fill>
      <alignment horizontal="left" vertical="center" textRotation="0" wrapText="1" indent="1" relativeIndent="255" justifyLastLine="0" shrinkToFit="0" readingOrder="0"/>
      <border diagonalUp="0" diagonalDown="0">
        <left style="thin">
          <color rgb="FF008000"/>
        </left>
        <right style="thin">
          <color rgb="FF008000"/>
        </right>
        <top style="thin">
          <color rgb="FF008000"/>
        </top>
        <bottom style="thin">
          <color rgb="FF008000"/>
        </bottom>
        <vertical style="thin">
          <color rgb="FF008000"/>
        </vertical>
        <horizontal style="thin">
          <color rgb="FF008000"/>
        </horizontal>
      </border>
      <protection locked="1"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auto="1"/>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none">
          <fgColor indexed="64"/>
          <bgColor auto="1"/>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none">
          <fgColor indexed="64"/>
          <bgColor auto="1"/>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none">
          <fgColor indexed="64"/>
          <bgColor auto="1"/>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protection locked="0" hidden="0"/>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none">
          <fgColor indexed="64"/>
          <bgColor auto="1"/>
        </patternFill>
      </fill>
      <alignment horizontal="left" vertical="center" textRotation="0" wrapText="1" indent="1" relativeIndent="255"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protection locked="0" hidden="0"/>
    </dxf>
    <dxf>
      <font>
        <b val="0"/>
        <i val="0"/>
        <strike val="0"/>
        <condense val="0"/>
        <extend val="0"/>
        <outline val="0"/>
        <shadow val="0"/>
        <u val="none"/>
        <vertAlign val="baseline"/>
        <sz val="12"/>
        <color rgb="FF595959"/>
        <name val="Arimo"/>
        <scheme val="none"/>
      </font>
      <numFmt numFmtId="30" formatCode="@"/>
      <alignment horizontal="left" vertical="center" textRotation="0" wrapText="0" indent="1" relativeIndent="255" justifyLastLine="0" shrinkToFit="0" readingOrder="0"/>
      <border diagonalUp="0" diagonalDown="0" outline="0">
        <left style="thin">
          <color auto="1"/>
        </left>
        <right style="thin">
          <color auto="1"/>
        </right>
        <top/>
        <bottom style="thin">
          <color auto="1"/>
        </bottom>
      </border>
    </dxf>
    <dxf>
      <font>
        <strike val="0"/>
        <outline val="0"/>
        <shadow val="0"/>
        <u val="none"/>
        <vertAlign val="baseline"/>
        <sz val="14"/>
        <color rgb="FF595959"/>
        <name val="Arimo"/>
        <scheme val="none"/>
      </font>
      <numFmt numFmtId="30" formatCode="@"/>
      <fill>
        <patternFill patternType="solid">
          <fgColor indexed="64"/>
          <bgColor theme="4" tint="0.79998168889431442"/>
        </patternFill>
      </fill>
      <alignment horizontal="left" vertical="center" textRotation="0" wrapText="0" indent="1" relativeIndent="255" justifyLastLine="0" shrinkToFit="0" readingOrder="0"/>
      <border diagonalUp="0" diagonalDown="0" outline="0">
        <left style="thin">
          <color theme="3" tint="0.59999389629810485"/>
        </left>
        <right style="thin">
          <color theme="3" tint="0.59999389629810485"/>
        </right>
        <top style="thin">
          <color theme="3" tint="0.59999389629810485"/>
        </top>
        <bottom style="thin">
          <color theme="3" tint="0.59999389629810485"/>
        </bottom>
      </border>
    </dxf>
    <dxf>
      <font>
        <b/>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relativeIndent="255" justifyLastLine="0" shrinkToFit="0" readingOrder="0"/>
      <protection locked="0" hidden="0"/>
    </dxf>
    <dxf>
      <font>
        <strike val="0"/>
        <outline val="0"/>
        <shadow val="0"/>
        <u val="none"/>
        <vertAlign val="baseline"/>
        <sz val="14"/>
        <color rgb="FF595959"/>
        <name val="Arimo"/>
        <scheme val="none"/>
      </font>
      <fill>
        <patternFill patternType="solid">
          <fgColor indexed="64"/>
          <bgColor theme="4" tint="0.79998168889431442"/>
        </patternFill>
      </fill>
      <alignment horizontal="left" vertical="center" textRotation="0" wrapText="1" indent="1" relativeIndent="255" justifyLastLine="0" shrinkToFit="0" readingOrder="0"/>
      <border diagonalUp="0" diagonalDown="0" outline="0">
        <left style="thin">
          <color theme="3" tint="0.59999389629810485"/>
        </left>
        <right style="thin">
          <color theme="3" tint="0.59999389629810485"/>
        </right>
        <top style="thin">
          <color theme="3" tint="0.59999389629810485"/>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relativeIndent="255" justifyLastLine="0" shrinkToFit="0" readingOrder="0"/>
      <protection locked="0" hidden="0"/>
    </dxf>
    <dxf>
      <font>
        <b val="0"/>
        <i val="0"/>
        <strike val="0"/>
        <condense val="0"/>
        <extend val="0"/>
        <outline val="0"/>
        <shadow val="0"/>
        <u val="none"/>
        <vertAlign val="baseline"/>
        <sz val="14"/>
        <color rgb="FF595959"/>
        <name val="Arimo"/>
        <scheme val="none"/>
      </font>
      <fill>
        <patternFill patternType="solid">
          <fgColor indexed="64"/>
          <bgColor theme="4" tint="0.79998168889431442"/>
        </patternFill>
      </fill>
      <alignment horizontal="center" vertical="center" textRotation="0" wrapText="1" indent="0" relativeIndent="255" justifyLastLine="0" shrinkToFit="0" readingOrder="0"/>
      <border diagonalUp="0" diagonalDown="0" outline="0">
        <left style="thin">
          <color theme="3" tint="0.59999389629810485"/>
        </left>
        <right style="thin">
          <color theme="3" tint="0.59999389629810485"/>
        </right>
        <top style="thin">
          <color theme="3" tint="0.59999389629810485"/>
        </top>
        <bottom style="thin">
          <color theme="3" tint="0.59999389629810485"/>
        </bottom>
      </border>
      <protection locked="0" hidden="0"/>
    </dxf>
    <dxf>
      <font>
        <strike val="0"/>
        <outline val="0"/>
        <shadow val="0"/>
        <u val="none"/>
        <vertAlign val="baseline"/>
        <color rgb="FF595959"/>
      </font>
      <alignment horizontal="left" vertical="center" indent="1" relativeIndent="255" justifyLastLine="0" shrinkToFit="0"/>
    </dxf>
    <dxf>
      <font>
        <b val="0"/>
        <i val="0"/>
        <strike val="0"/>
        <condense val="0"/>
        <extend val="0"/>
        <outline val="0"/>
        <shadow val="0"/>
        <u val="none"/>
        <vertAlign val="baseline"/>
        <sz val="11"/>
        <color rgb="FF595959"/>
        <name val="Calibri"/>
        <scheme val="minor"/>
      </font>
      <fill>
        <patternFill patternType="none">
          <fgColor indexed="64"/>
          <bgColor auto="1"/>
        </patternFill>
      </fill>
      <alignment horizontal="left" vertical="center" textRotation="0" wrapText="1" indent="1" relativeIndent="255" justifyLastLine="0" shrinkToFit="0" readingOrder="0"/>
      <protection locked="0" hidden="0"/>
    </dxf>
    <dxf>
      <border>
        <bottom style="thin">
          <color theme="1" tint="0.34998626667073579"/>
        </bottom>
      </border>
    </dxf>
    <dxf>
      <font>
        <b/>
        <i val="0"/>
        <strike val="0"/>
        <condense val="0"/>
        <extend val="0"/>
        <outline val="0"/>
        <shadow val="0"/>
        <u val="none"/>
        <vertAlign val="baseline"/>
        <sz val="15"/>
        <color rgb="FF595959"/>
        <name val="Arimo"/>
        <scheme val="none"/>
      </font>
      <alignment horizontal="left" vertical="center" textRotation="0" wrapText="1" indent="1" relativeIndent="255" justifyLastLine="0" shrinkToFit="0" readingOrder="0"/>
      <border diagonalUp="0" diagonalDown="0">
        <left style="thin">
          <color theme="1" tint="0.34998626667073579"/>
        </left>
        <right style="thin">
          <color theme="1" tint="0.34998626667073579"/>
        </right>
        <top/>
        <bottom/>
        <vertical style="thin">
          <color theme="1" tint="0.34998626667073579"/>
        </vertical>
        <horizontal style="thin">
          <color theme="1" tint="0.34998626667073579"/>
        </horizontal>
      </border>
      <protection locked="0" hidden="0"/>
    </dxf>
    <dxf>
      <fill>
        <patternFill>
          <bgColor rgb="FFFFFF00"/>
        </patternFill>
      </fill>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center" vertical="center" textRotation="0" wrapText="1" indent="0"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center" vertical="center" textRotation="0" wrapText="1" indent="0"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alignment horizontal="left" vertical="center" textRotation="0" wrapText="1" indent="1"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relativeIndent="255"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center" vertical="center" textRotation="0" wrapText="1" indent="0"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numFmt numFmtId="0" formatCode="General"/>
      <fill>
        <patternFill patternType="none">
          <fgColor indexed="64"/>
          <bgColor indexed="65"/>
        </patternFill>
      </fill>
      <alignment horizontal="left" vertical="center" textRotation="0" wrapText="1" indent="1"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relativeIndent="255" justifyLastLine="0" shrinkToFit="0" readingOrder="0"/>
      <border diagonalUp="0" diagonalDown="0" outline="0">
        <left/>
        <right style="medium">
          <color theme="4" tint="-0.249977111117893"/>
        </right>
        <top style="thin">
          <color auto="1"/>
        </top>
        <bottom style="thin">
          <color auto="1"/>
        </bottom>
      </border>
    </dxf>
    <dxf>
      <font>
        <b val="0"/>
        <i val="0"/>
        <strike val="0"/>
        <condense val="0"/>
        <extend val="0"/>
        <outline val="0"/>
        <shadow val="0"/>
        <u val="none"/>
        <vertAlign val="baseline"/>
        <sz val="14"/>
        <color rgb="FF595959"/>
        <name val="Arimo"/>
        <scheme val="none"/>
      </font>
      <numFmt numFmtId="30" formatCode="@"/>
      <fill>
        <patternFill patternType="none">
          <fgColor indexed="64"/>
          <bgColor indexed="65"/>
        </patternFill>
      </fill>
      <alignment horizontal="left" vertical="center" textRotation="0" wrapText="1" indent="1"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numFmt numFmtId="30" formatCode="@"/>
      <fill>
        <patternFill patternType="none">
          <fgColor indexed="64"/>
          <bgColor indexed="65"/>
        </patternFill>
      </fill>
      <alignment horizontal="left" vertical="center" textRotation="0" wrapText="1" indent="1"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numFmt numFmtId="30" formatCode="@"/>
      <fill>
        <patternFill patternType="none">
          <fgColor indexed="64"/>
          <bgColor indexed="65"/>
        </patternFill>
      </fill>
      <alignment horizontal="left" vertical="center" textRotation="0" wrapText="1" indent="1"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numFmt numFmtId="30" formatCode="@"/>
      <fill>
        <patternFill patternType="solid">
          <fgColor indexed="64"/>
          <bgColor theme="0"/>
        </patternFill>
      </fill>
      <alignment horizontal="left" vertical="center" textRotation="0" wrapText="1" indent="1"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relativeIndent="255"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relativeIndent="255" justifyLastLine="0" shrinkToFit="0" readingOrder="0"/>
    </dxf>
    <dxf>
      <border outline="0">
        <bottom style="thin">
          <color indexed="64"/>
        </bottom>
      </border>
    </dxf>
    <dxf>
      <font>
        <b/>
        <i val="0"/>
        <strike val="0"/>
        <condense val="0"/>
        <extend val="0"/>
        <outline val="0"/>
        <shadow val="0"/>
        <u val="none"/>
        <vertAlign val="baseline"/>
        <sz val="15"/>
        <color theme="1"/>
        <name val="Arimo"/>
        <scheme val="none"/>
      </font>
      <fill>
        <patternFill patternType="solid">
          <fgColor indexed="64"/>
          <bgColor theme="0" tint="-0.14996795556505021"/>
        </patternFill>
      </fill>
      <alignment horizontal="left" vertical="center" textRotation="0" wrapText="1" indent="1" relativeIndent="255"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14"/>
        <color rgb="FF595959"/>
        <name val="Arimo"/>
        <scheme val="none"/>
      </font>
      <fill>
        <patternFill patternType="solid">
          <fgColor indexed="64"/>
          <bgColor theme="0"/>
        </patternFill>
      </fill>
      <alignment horizontal="left" vertical="center" textRotation="0" indent="1" relativeIndent="255" justifyLastLine="0" shrinkToFit="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relativeIndent="255"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9ACE9F"/>
        </patternFill>
      </fill>
      <alignment horizontal="left" vertical="center" textRotation="0" wrapText="1" indent="1" relativeIndent="255" justifyLastLine="0" shrinkToFit="0" readingOrder="0"/>
      <border diagonalUp="0" diagonalDown="0">
        <left style="thin">
          <color rgb="FF008000"/>
        </left>
        <right style="thin">
          <color rgb="FF008000"/>
        </right>
        <top style="thin">
          <color rgb="FF008000"/>
        </top>
        <bottom style="thin">
          <color rgb="FF008000"/>
        </bottom>
        <vertical/>
        <horizontal style="thin">
          <color rgb="FF008000"/>
        </horizontal>
      </border>
      <protection locked="0" hidden="0"/>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relativeIndent="255"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relativeIndent="255"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relativeIndent="255"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0" indent="1" relativeIndent="255"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relativeIndent="255"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relativeIndent="255" justifyLastLine="0" shrinkToFit="0" readingOrder="0"/>
      <border diagonalUp="0" diagonalDown="0">
        <left style="thin">
          <color theme="3" tint="0.39997558519241921"/>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relativeIndent="255"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relativeIndent="255"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DCE6F1"/>
        </patternFill>
      </fill>
      <alignment horizontal="center" vertical="center" textRotation="0" wrapText="1" indent="0" relativeIndent="255"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border outline="0">
        <top style="thin">
          <color indexed="64"/>
        </top>
      </border>
    </dxf>
    <dxf>
      <border outline="0">
        <left style="medium">
          <color indexed="64"/>
        </left>
        <right style="medium">
          <color indexed="64"/>
        </right>
        <top style="medium">
          <color indexed="64"/>
        </top>
      </border>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relativeIndent="255" justifyLastLine="0" shrinkToFit="0" readingOrder="0"/>
      <protection locked="0" hidden="0"/>
    </dxf>
    <dxf>
      <border>
        <bottom style="thin">
          <color theme="1" tint="0.249977111117893"/>
        </bottom>
      </border>
    </dxf>
    <dxf>
      <font>
        <strike val="0"/>
        <outline val="0"/>
        <shadow val="0"/>
        <u val="none"/>
        <vertAlign val="baseline"/>
        <sz val="15"/>
        <name val="Arimo"/>
        <scheme val="none"/>
      </font>
      <alignment horizontal="left" vertical="center" textRotation="0" indent="1" relativeIndent="255" justifyLastLine="0" shrinkToFit="0"/>
      <border diagonalUp="0" diagonalDown="0">
        <left style="thin">
          <color theme="1" tint="0.249977111117893"/>
        </left>
        <right style="thin">
          <color theme="1" tint="0.249977111117893"/>
        </right>
        <top/>
        <bottom/>
        <vertical style="thin">
          <color theme="1" tint="0.249977111117893"/>
        </vertical>
        <horizontal/>
      </border>
    </dxf>
    <dxf>
      <fill>
        <patternFill>
          <bgColor rgb="FFFFFF00"/>
        </patternFill>
      </fill>
    </dxf>
    <dxf>
      <fill>
        <patternFill>
          <bgColor rgb="FFFFFF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relativeIndent="255"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relativeIndent="255"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relativeIndent="255"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relativeIndent="255"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relativeIndent="255"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relativeIndent="255"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relativeIndent="255"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relativeIndent="255"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relativeIndent="255"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relativeIndent="255"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relativeIndent="255"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relativeIndent="255"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0" hidden="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center" vertical="bottom" textRotation="0" wrapText="1" indent="0" relativeIndent="255"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0" hidden="0"/>
    </dxf>
    <dxf>
      <font>
        <strike val="0"/>
        <outline val="0"/>
        <shadow val="0"/>
        <u val="none"/>
        <vertAlign val="baseline"/>
        <sz val="11"/>
        <name val="Calibri"/>
        <scheme val="minor"/>
      </font>
      <fill>
        <patternFill patternType="none">
          <fgColor indexed="64"/>
          <bgColor auto="1"/>
        </patternFill>
      </fill>
      <alignment horizontal="left" vertical="bottom" textRotation="0" wrapText="1" indent="0" relativeIndent="255"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relativeIndent="255"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relativeIndent="255"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relativeIndent="255" justifyLastLine="0" shrinkToFit="0" readingOrder="0"/>
      <protection locked="0" hidden="0"/>
    </dxf>
    <dxf>
      <font>
        <b/>
        <i val="0"/>
        <strike val="0"/>
        <condense val="0"/>
        <extend val="0"/>
        <outline val="0"/>
        <shadow val="0"/>
        <u val="none"/>
        <vertAlign val="baseline"/>
        <sz val="12"/>
        <color theme="1"/>
        <name val="Calibri"/>
        <scheme val="minor"/>
      </font>
      <alignment horizontal="left" vertical="center" textRotation="0" wrapText="1" indent="0" relativeIndent="255" justifyLastLine="0" shrinkToFit="0" readingOrder="0"/>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5D9F1"/>
      <color rgb="FF595959"/>
      <color rgb="FFDCE6F1"/>
      <color rgb="FF309AD7"/>
      <color rgb="FF9ACE9F"/>
      <color rgb="FF9AFCFF"/>
      <color rgb="FFFABF99"/>
      <color rgb="FFFDE9D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vmlDrawing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14</xdr:col>
      <xdr:colOff>12700</xdr:colOff>
      <xdr:row>1</xdr:row>
      <xdr:rowOff>0</xdr:rowOff>
    </xdr:from>
    <xdr:to>
      <xdr:col>15</xdr:col>
      <xdr:colOff>570346</xdr:colOff>
      <xdr:row>1</xdr:row>
      <xdr:rowOff>205124</xdr:rowOff>
    </xdr:to>
    <xdr:sp macro="" textlink="">
      <xdr:nvSpPr>
        <xdr:cNvPr id="10244" name="ComboBox1" hidden="1">
          <a:extLst>
            <a:ext uri="{63B3BB69-23CF-44E3-9099-C40C66FF867C}">
              <a14:compatExt xmlns:a14="http://schemas.microsoft.com/office/drawing/2010/main" xmlns="" spid="_x0000_s10244"/>
            </a:ext>
          </a:extLst>
        </xdr:cNvPr>
        <xdr:cNvSpPr/>
      </xdr:nvSpPr>
      <xdr:spPr>
        <a:xfrm>
          <a:off x="0" y="0"/>
          <a:ext cx="0" cy="0"/>
        </a:xfrm>
        <a:prstGeom prst="rect">
          <a:avLst/>
        </a:prstGeom>
      </xdr:spPr>
    </xdr:sp>
    <xdr:clientData/>
  </xdr:twoCellAnchor>
  <xdr:twoCellAnchor editAs="oneCell">
    <xdr:from>
      <xdr:col>16</xdr:col>
      <xdr:colOff>0</xdr:colOff>
      <xdr:row>1</xdr:row>
      <xdr:rowOff>0</xdr:rowOff>
    </xdr:from>
    <xdr:to>
      <xdr:col>17</xdr:col>
      <xdr:colOff>348673</xdr:colOff>
      <xdr:row>1</xdr:row>
      <xdr:rowOff>217824</xdr:rowOff>
    </xdr:to>
    <xdr:sp macro="" textlink="">
      <xdr:nvSpPr>
        <xdr:cNvPr id="10247" name="ComboBox2" hidden="1">
          <a:extLst>
            <a:ext uri="{63B3BB69-23CF-44E3-9099-C40C66FF867C}">
              <a14:compatExt xmlns:a14="http://schemas.microsoft.com/office/drawing/2010/main" xmlns="" spid="_x0000_s10247"/>
            </a:ext>
          </a:extLst>
        </xdr:cNvPr>
        <xdr:cNvSpPr/>
      </xdr:nvSpPr>
      <xdr:spPr>
        <a:xfrm>
          <a:off x="0" y="0"/>
          <a:ext cx="0" cy="0"/>
        </a:xfrm>
        <a:prstGeom prst="rect">
          <a:avLst/>
        </a:prstGeom>
      </xdr:spPr>
    </xdr:sp>
    <xdr:clientData/>
  </xdr:twoCellAnchor>
  <xdr:twoCellAnchor editAs="oneCell">
    <xdr:from>
      <xdr:col>18</xdr:col>
      <xdr:colOff>38100</xdr:colOff>
      <xdr:row>1</xdr:row>
      <xdr:rowOff>0</xdr:rowOff>
    </xdr:from>
    <xdr:to>
      <xdr:col>19</xdr:col>
      <xdr:colOff>485295</xdr:colOff>
      <xdr:row>1</xdr:row>
      <xdr:rowOff>217824</xdr:rowOff>
    </xdr:to>
    <xdr:sp macro="" textlink="">
      <xdr:nvSpPr>
        <xdr:cNvPr id="10248" name="ComboBox3" hidden="1">
          <a:extLst>
            <a:ext uri="{63B3BB69-23CF-44E3-9099-C40C66FF867C}">
              <a14:compatExt xmlns:a14="http://schemas.microsoft.com/office/drawing/2010/main" xmlns="" spid="_x0000_s10248"/>
            </a:ext>
          </a:extLst>
        </xdr:cNvPr>
        <xdr:cNvSpPr/>
      </xdr:nvSpPr>
      <xdr:spPr>
        <a:xfrm>
          <a:off x="0" y="0"/>
          <a:ext cx="0" cy="0"/>
        </a:xfrm>
        <a:prstGeom prst="rect">
          <a:avLst/>
        </a:prstGeom>
      </xdr:spPr>
    </xdr:sp>
    <xdr:clientData/>
  </xdr:twoCellAnchor>
  <xdr:twoCellAnchor editAs="oneCell">
    <xdr:from>
      <xdr:col>20</xdr:col>
      <xdr:colOff>25400</xdr:colOff>
      <xdr:row>1</xdr:row>
      <xdr:rowOff>0</xdr:rowOff>
    </xdr:from>
    <xdr:to>
      <xdr:col>21</xdr:col>
      <xdr:colOff>444500</xdr:colOff>
      <xdr:row>1</xdr:row>
      <xdr:rowOff>217824</xdr:rowOff>
    </xdr:to>
    <xdr:sp macro="" textlink="">
      <xdr:nvSpPr>
        <xdr:cNvPr id="10249" name="ComboBox4" hidden="1">
          <a:extLst>
            <a:ext uri="{63B3BB69-23CF-44E3-9099-C40C66FF867C}">
              <a14:compatExt xmlns:a14="http://schemas.microsoft.com/office/drawing/2010/main" xmlns="" spid="_x0000_s10249"/>
            </a:ext>
          </a:extLst>
        </xdr:cNvPr>
        <xdr:cNvSpPr/>
      </xdr:nvSpPr>
      <xdr:spPr>
        <a:xfrm>
          <a:off x="0" y="0"/>
          <a:ext cx="0" cy="0"/>
        </a:xfrm>
        <a:prstGeom prst="rect">
          <a:avLst/>
        </a:prstGeom>
      </xdr:spPr>
    </xdr:sp>
    <xdr:clientData/>
  </xdr:twoCellAnchor>
  <xdr:twoCellAnchor editAs="oneCell">
    <xdr:from>
      <xdr:col>22</xdr:col>
      <xdr:colOff>25400</xdr:colOff>
      <xdr:row>1</xdr:row>
      <xdr:rowOff>0</xdr:rowOff>
    </xdr:from>
    <xdr:to>
      <xdr:col>23</xdr:col>
      <xdr:colOff>446425</xdr:colOff>
      <xdr:row>1</xdr:row>
      <xdr:rowOff>217824</xdr:rowOff>
    </xdr:to>
    <xdr:sp macro="" textlink="">
      <xdr:nvSpPr>
        <xdr:cNvPr id="10250" name="ComboBox5" hidden="1">
          <a:extLst>
            <a:ext uri="{63B3BB69-23CF-44E3-9099-C40C66FF867C}">
              <a14:compatExt xmlns:a14="http://schemas.microsoft.com/office/drawing/2010/main" xmlns="" spid="_x0000_s10250"/>
            </a:ext>
          </a:extLst>
        </xdr:cNvPr>
        <xdr:cNvSpPr/>
      </xdr:nvSpPr>
      <xdr:spPr>
        <a:xfrm>
          <a:off x="0" y="0"/>
          <a:ext cx="0" cy="0"/>
        </a:xfrm>
        <a:prstGeom prst="rect">
          <a:avLst/>
        </a:prstGeom>
      </xdr:spPr>
    </xdr:sp>
    <xdr:clientData/>
  </xdr:twoCellAnchor>
  <xdr:twoCellAnchor editAs="oneCell">
    <xdr:from>
      <xdr:col>24</xdr:col>
      <xdr:colOff>76200</xdr:colOff>
      <xdr:row>1</xdr:row>
      <xdr:rowOff>0</xdr:rowOff>
    </xdr:from>
    <xdr:to>
      <xdr:col>25</xdr:col>
      <xdr:colOff>482215</xdr:colOff>
      <xdr:row>1</xdr:row>
      <xdr:rowOff>217824</xdr:rowOff>
    </xdr:to>
    <xdr:sp macro="" textlink="">
      <xdr:nvSpPr>
        <xdr:cNvPr id="10251" name="ComboBox6" hidden="1">
          <a:extLst>
            <a:ext uri="{63B3BB69-23CF-44E3-9099-C40C66FF867C}">
              <a14:compatExt xmlns:a14="http://schemas.microsoft.com/office/drawing/2010/main" xmlns="" spid="_x0000_s10251"/>
            </a:ext>
          </a:extLst>
        </xdr:cNvPr>
        <xdr:cNvSpPr/>
      </xdr:nvSpPr>
      <xdr:spPr>
        <a:xfrm>
          <a:off x="0" y="0"/>
          <a:ext cx="0" cy="0"/>
        </a:xfrm>
        <a:prstGeom prst="rect">
          <a:avLst/>
        </a:prstGeom>
      </xdr:spPr>
    </xdr:sp>
    <xdr:clientData/>
  </xdr:twoCellAnchor>
  <xdr:twoCellAnchor editAs="oneCell">
    <xdr:from>
      <xdr:col>26</xdr:col>
      <xdr:colOff>25400</xdr:colOff>
      <xdr:row>1</xdr:row>
      <xdr:rowOff>0</xdr:rowOff>
    </xdr:from>
    <xdr:to>
      <xdr:col>27</xdr:col>
      <xdr:colOff>465282</xdr:colOff>
      <xdr:row>1</xdr:row>
      <xdr:rowOff>217824</xdr:rowOff>
    </xdr:to>
    <xdr:sp macro="" textlink="">
      <xdr:nvSpPr>
        <xdr:cNvPr id="10252" name="ComboBox7" hidden="1">
          <a:extLst>
            <a:ext uri="{63B3BB69-23CF-44E3-9099-C40C66FF867C}">
              <a14:compatExt xmlns:a14="http://schemas.microsoft.com/office/drawing/2010/main" xmlns="" spid="_x0000_s10252"/>
            </a:ext>
          </a:extLst>
        </xdr:cNvPr>
        <xdr:cNvSpPr/>
      </xdr:nvSpPr>
      <xdr:spPr>
        <a:xfrm>
          <a:off x="0" y="0"/>
          <a:ext cx="0" cy="0"/>
        </a:xfrm>
        <a:prstGeom prst="rect">
          <a:avLst/>
        </a:prstGeom>
      </xdr:spPr>
    </xdr:sp>
    <xdr:clientData/>
  </xdr:twoCellAnchor>
  <xdr:twoCellAnchor editAs="oneCell">
    <xdr:from>
      <xdr:col>28</xdr:col>
      <xdr:colOff>139700</xdr:colOff>
      <xdr:row>1</xdr:row>
      <xdr:rowOff>0</xdr:rowOff>
    </xdr:from>
    <xdr:to>
      <xdr:col>29</xdr:col>
      <xdr:colOff>601134</xdr:colOff>
      <xdr:row>1</xdr:row>
      <xdr:rowOff>217824</xdr:rowOff>
    </xdr:to>
    <xdr:sp macro="" textlink="">
      <xdr:nvSpPr>
        <xdr:cNvPr id="10253" name="ComboBox8" hidden="1">
          <a:extLst>
            <a:ext uri="{63B3BB69-23CF-44E3-9099-C40C66FF867C}">
              <a14:compatExt xmlns:a14="http://schemas.microsoft.com/office/drawing/2010/main" xmlns="" spid="_x0000_s10253"/>
            </a:ext>
          </a:extLst>
        </xdr:cNvPr>
        <xdr:cNvSpPr/>
      </xdr:nvSpPr>
      <xdr:spPr>
        <a:xfrm>
          <a:off x="0" y="0"/>
          <a:ext cx="0" cy="0"/>
        </a:xfrm>
        <a:prstGeom prst="rect">
          <a:avLst/>
        </a:prstGeom>
      </xdr:spPr>
    </xdr:sp>
    <xdr:clientData/>
  </xdr:twoCellAnchor>
  <xdr:twoCellAnchor editAs="oneCell">
    <xdr:from>
      <xdr:col>30</xdr:col>
      <xdr:colOff>38100</xdr:colOff>
      <xdr:row>1</xdr:row>
      <xdr:rowOff>0</xdr:rowOff>
    </xdr:from>
    <xdr:to>
      <xdr:col>31</xdr:col>
      <xdr:colOff>479137</xdr:colOff>
      <xdr:row>1</xdr:row>
      <xdr:rowOff>230524</xdr:rowOff>
    </xdr:to>
    <xdr:sp macro="" textlink="">
      <xdr:nvSpPr>
        <xdr:cNvPr id="10254" name="ComboBox9" hidden="1">
          <a:extLst>
            <a:ext uri="{63B3BB69-23CF-44E3-9099-C40C66FF867C}">
              <a14:compatExt xmlns:a14="http://schemas.microsoft.com/office/drawing/2010/main" xmlns="" spid="_x0000_s10254"/>
            </a:ext>
          </a:extLst>
        </xdr:cNvPr>
        <xdr:cNvSpPr/>
      </xdr:nvSpPr>
      <xdr:spPr>
        <a:xfrm>
          <a:off x="0" y="0"/>
          <a:ext cx="0" cy="0"/>
        </a:xfrm>
        <a:prstGeom prst="rect">
          <a:avLst/>
        </a:prstGeom>
      </xdr:spPr>
    </xdr:sp>
    <xdr:clientData/>
  </xdr:twoCellAnchor>
  <xdr:twoCellAnchor editAs="oneCell">
    <xdr:from>
      <xdr:col>32</xdr:col>
      <xdr:colOff>25400</xdr:colOff>
      <xdr:row>1</xdr:row>
      <xdr:rowOff>0</xdr:rowOff>
    </xdr:from>
    <xdr:to>
      <xdr:col>33</xdr:col>
      <xdr:colOff>499534</xdr:colOff>
      <xdr:row>1</xdr:row>
      <xdr:rowOff>230524</xdr:rowOff>
    </xdr:to>
    <xdr:sp macro="" textlink="">
      <xdr:nvSpPr>
        <xdr:cNvPr id="10255" name="ComboBox10" hidden="1">
          <a:extLst>
            <a:ext uri="{63B3BB69-23CF-44E3-9099-C40C66FF867C}">
              <a14:compatExt xmlns:a14="http://schemas.microsoft.com/office/drawing/2010/main" xmlns="" spid="_x0000_s10255"/>
            </a:ext>
          </a:extLst>
        </xdr:cNvPr>
        <xdr:cNvSpPr/>
      </xdr:nvSpPr>
      <xdr:spPr>
        <a:xfrm>
          <a:off x="0" y="0"/>
          <a:ext cx="0" cy="0"/>
        </a:xfrm>
        <a:prstGeom prst="rect">
          <a:avLst/>
        </a:prstGeom>
      </xdr:spPr>
    </xdr:sp>
    <xdr:clientData/>
  </xdr:twoCellAnchor>
  <xdr:twoCellAnchor editAs="oneCell">
    <xdr:from>
      <xdr:col>14</xdr:col>
      <xdr:colOff>12700</xdr:colOff>
      <xdr:row>2</xdr:row>
      <xdr:rowOff>190500</xdr:rowOff>
    </xdr:from>
    <xdr:to>
      <xdr:col>15</xdr:col>
      <xdr:colOff>570346</xdr:colOff>
      <xdr:row>2</xdr:row>
      <xdr:rowOff>395624</xdr:rowOff>
    </xdr:to>
    <xdr:sp macro="" textlink="">
      <xdr:nvSpPr>
        <xdr:cNvPr id="22" name="ComboBox1" hidden="1">
          <a:extLst>
            <a:ext uri="{63B3BB69-23CF-44E3-9099-C40C66FF867C}">
              <a14:compatExt xmlns:a14="http://schemas.microsoft.com/office/drawing/2010/main" xmlns="" spid="_x0000_s10244"/>
            </a:ext>
          </a:extLst>
        </xdr:cNvPr>
        <xdr:cNvSpPr/>
      </xdr:nvSpPr>
      <xdr:spPr>
        <a:xfrm>
          <a:off x="24295100" y="1181100"/>
          <a:ext cx="2081646" cy="205124"/>
        </a:xfrm>
        <a:prstGeom prst="rect">
          <a:avLst/>
        </a:prstGeom>
      </xdr:spPr>
    </xdr:sp>
    <xdr:clientData/>
  </xdr:twoCellAnchor>
  <xdr:twoCellAnchor editAs="oneCell">
    <xdr:from>
      <xdr:col>16</xdr:col>
      <xdr:colOff>0</xdr:colOff>
      <xdr:row>2</xdr:row>
      <xdr:rowOff>177800</xdr:rowOff>
    </xdr:from>
    <xdr:to>
      <xdr:col>17</xdr:col>
      <xdr:colOff>348673</xdr:colOff>
      <xdr:row>2</xdr:row>
      <xdr:rowOff>395624</xdr:rowOff>
    </xdr:to>
    <xdr:sp macro="" textlink="">
      <xdr:nvSpPr>
        <xdr:cNvPr id="23" name="ComboBox2" hidden="1">
          <a:extLst>
            <a:ext uri="{63B3BB69-23CF-44E3-9099-C40C66FF867C}">
              <a14:compatExt xmlns:a14="http://schemas.microsoft.com/office/drawing/2010/main" xmlns="" spid="_x0000_s10247"/>
            </a:ext>
          </a:extLst>
        </xdr:cNvPr>
        <xdr:cNvSpPr/>
      </xdr:nvSpPr>
      <xdr:spPr>
        <a:xfrm>
          <a:off x="27330400" y="1168400"/>
          <a:ext cx="2025073" cy="217824"/>
        </a:xfrm>
        <a:prstGeom prst="rect">
          <a:avLst/>
        </a:prstGeom>
      </xdr:spPr>
    </xdr:sp>
    <xdr:clientData/>
  </xdr:twoCellAnchor>
  <xdr:twoCellAnchor editAs="oneCell">
    <xdr:from>
      <xdr:col>18</xdr:col>
      <xdr:colOff>38100</xdr:colOff>
      <xdr:row>2</xdr:row>
      <xdr:rowOff>177800</xdr:rowOff>
    </xdr:from>
    <xdr:to>
      <xdr:col>19</xdr:col>
      <xdr:colOff>485295</xdr:colOff>
      <xdr:row>2</xdr:row>
      <xdr:rowOff>395624</xdr:rowOff>
    </xdr:to>
    <xdr:sp macro="" textlink="">
      <xdr:nvSpPr>
        <xdr:cNvPr id="24" name="ComboBox3" hidden="1">
          <a:extLst>
            <a:ext uri="{63B3BB69-23CF-44E3-9099-C40C66FF867C}">
              <a14:compatExt xmlns:a14="http://schemas.microsoft.com/office/drawing/2010/main" xmlns="" spid="_x0000_s10248"/>
            </a:ext>
          </a:extLst>
        </xdr:cNvPr>
        <xdr:cNvSpPr/>
      </xdr:nvSpPr>
      <xdr:spPr>
        <a:xfrm>
          <a:off x="30416500" y="1168400"/>
          <a:ext cx="1971195" cy="217824"/>
        </a:xfrm>
        <a:prstGeom prst="rect">
          <a:avLst/>
        </a:prstGeom>
      </xdr:spPr>
    </xdr:sp>
    <xdr:clientData/>
  </xdr:twoCellAnchor>
  <xdr:twoCellAnchor editAs="oneCell">
    <xdr:from>
      <xdr:col>20</xdr:col>
      <xdr:colOff>25400</xdr:colOff>
      <xdr:row>2</xdr:row>
      <xdr:rowOff>177800</xdr:rowOff>
    </xdr:from>
    <xdr:to>
      <xdr:col>21</xdr:col>
      <xdr:colOff>444500</xdr:colOff>
      <xdr:row>2</xdr:row>
      <xdr:rowOff>395624</xdr:rowOff>
    </xdr:to>
    <xdr:sp macro="" textlink="">
      <xdr:nvSpPr>
        <xdr:cNvPr id="25" name="ComboBox4" hidden="1">
          <a:extLst>
            <a:ext uri="{63B3BB69-23CF-44E3-9099-C40C66FF867C}">
              <a14:compatExt xmlns:a14="http://schemas.microsoft.com/office/drawing/2010/main" xmlns="" spid="_x0000_s10249"/>
            </a:ext>
          </a:extLst>
        </xdr:cNvPr>
        <xdr:cNvSpPr/>
      </xdr:nvSpPr>
      <xdr:spPr>
        <a:xfrm>
          <a:off x="33451800" y="1168400"/>
          <a:ext cx="1943100" cy="217824"/>
        </a:xfrm>
        <a:prstGeom prst="rect">
          <a:avLst/>
        </a:prstGeom>
      </xdr:spPr>
    </xdr:sp>
    <xdr:clientData/>
  </xdr:twoCellAnchor>
  <xdr:twoCellAnchor editAs="oneCell">
    <xdr:from>
      <xdr:col>22</xdr:col>
      <xdr:colOff>25400</xdr:colOff>
      <xdr:row>2</xdr:row>
      <xdr:rowOff>177800</xdr:rowOff>
    </xdr:from>
    <xdr:to>
      <xdr:col>23</xdr:col>
      <xdr:colOff>446425</xdr:colOff>
      <xdr:row>2</xdr:row>
      <xdr:rowOff>395624</xdr:rowOff>
    </xdr:to>
    <xdr:sp macro="" textlink="">
      <xdr:nvSpPr>
        <xdr:cNvPr id="26" name="ComboBox5" hidden="1">
          <a:extLst>
            <a:ext uri="{63B3BB69-23CF-44E3-9099-C40C66FF867C}">
              <a14:compatExt xmlns:a14="http://schemas.microsoft.com/office/drawing/2010/main" xmlns="" spid="_x0000_s10250"/>
            </a:ext>
          </a:extLst>
        </xdr:cNvPr>
        <xdr:cNvSpPr/>
      </xdr:nvSpPr>
      <xdr:spPr>
        <a:xfrm>
          <a:off x="36499800" y="1168400"/>
          <a:ext cx="1945025" cy="217824"/>
        </a:xfrm>
        <a:prstGeom prst="rect">
          <a:avLst/>
        </a:prstGeom>
      </xdr:spPr>
    </xdr:sp>
    <xdr:clientData/>
  </xdr:twoCellAnchor>
  <xdr:twoCellAnchor editAs="oneCell">
    <xdr:from>
      <xdr:col>24</xdr:col>
      <xdr:colOff>76200</xdr:colOff>
      <xdr:row>2</xdr:row>
      <xdr:rowOff>177800</xdr:rowOff>
    </xdr:from>
    <xdr:to>
      <xdr:col>25</xdr:col>
      <xdr:colOff>482215</xdr:colOff>
      <xdr:row>2</xdr:row>
      <xdr:rowOff>395624</xdr:rowOff>
    </xdr:to>
    <xdr:sp macro="" textlink="">
      <xdr:nvSpPr>
        <xdr:cNvPr id="27" name="ComboBox6" hidden="1">
          <a:extLst>
            <a:ext uri="{63B3BB69-23CF-44E3-9099-C40C66FF867C}">
              <a14:compatExt xmlns:a14="http://schemas.microsoft.com/office/drawing/2010/main" xmlns="" spid="_x0000_s10251"/>
            </a:ext>
          </a:extLst>
        </xdr:cNvPr>
        <xdr:cNvSpPr/>
      </xdr:nvSpPr>
      <xdr:spPr>
        <a:xfrm>
          <a:off x="39598600" y="1168400"/>
          <a:ext cx="1930015" cy="217824"/>
        </a:xfrm>
        <a:prstGeom prst="rect">
          <a:avLst/>
        </a:prstGeom>
      </xdr:spPr>
    </xdr:sp>
    <xdr:clientData/>
  </xdr:twoCellAnchor>
  <xdr:twoCellAnchor editAs="oneCell">
    <xdr:from>
      <xdr:col>26</xdr:col>
      <xdr:colOff>25400</xdr:colOff>
      <xdr:row>2</xdr:row>
      <xdr:rowOff>177800</xdr:rowOff>
    </xdr:from>
    <xdr:to>
      <xdr:col>27</xdr:col>
      <xdr:colOff>465282</xdr:colOff>
      <xdr:row>2</xdr:row>
      <xdr:rowOff>395624</xdr:rowOff>
    </xdr:to>
    <xdr:sp macro="" textlink="">
      <xdr:nvSpPr>
        <xdr:cNvPr id="28" name="ComboBox7" hidden="1">
          <a:extLst>
            <a:ext uri="{63B3BB69-23CF-44E3-9099-C40C66FF867C}">
              <a14:compatExt xmlns:a14="http://schemas.microsoft.com/office/drawing/2010/main" xmlns="" spid="_x0000_s10252"/>
            </a:ext>
          </a:extLst>
        </xdr:cNvPr>
        <xdr:cNvSpPr/>
      </xdr:nvSpPr>
      <xdr:spPr>
        <a:xfrm>
          <a:off x="42595800" y="1168400"/>
          <a:ext cx="1963882" cy="217824"/>
        </a:xfrm>
        <a:prstGeom prst="rect">
          <a:avLst/>
        </a:prstGeom>
      </xdr:spPr>
    </xdr:sp>
    <xdr:clientData/>
  </xdr:twoCellAnchor>
  <xdr:twoCellAnchor editAs="oneCell">
    <xdr:from>
      <xdr:col>28</xdr:col>
      <xdr:colOff>139700</xdr:colOff>
      <xdr:row>2</xdr:row>
      <xdr:rowOff>177800</xdr:rowOff>
    </xdr:from>
    <xdr:to>
      <xdr:col>29</xdr:col>
      <xdr:colOff>601134</xdr:colOff>
      <xdr:row>2</xdr:row>
      <xdr:rowOff>395624</xdr:rowOff>
    </xdr:to>
    <xdr:sp macro="" textlink="">
      <xdr:nvSpPr>
        <xdr:cNvPr id="29" name="ComboBox8" hidden="1">
          <a:extLst>
            <a:ext uri="{63B3BB69-23CF-44E3-9099-C40C66FF867C}">
              <a14:compatExt xmlns:a14="http://schemas.microsoft.com/office/drawing/2010/main" xmlns="" spid="_x0000_s10253"/>
            </a:ext>
          </a:extLst>
        </xdr:cNvPr>
        <xdr:cNvSpPr/>
      </xdr:nvSpPr>
      <xdr:spPr>
        <a:xfrm>
          <a:off x="45758100" y="1168400"/>
          <a:ext cx="1985434" cy="217824"/>
        </a:xfrm>
        <a:prstGeom prst="rect">
          <a:avLst/>
        </a:prstGeom>
      </xdr:spPr>
    </xdr:sp>
    <xdr:clientData/>
  </xdr:twoCellAnchor>
  <xdr:twoCellAnchor editAs="oneCell">
    <xdr:from>
      <xdr:col>30</xdr:col>
      <xdr:colOff>38100</xdr:colOff>
      <xdr:row>2</xdr:row>
      <xdr:rowOff>165100</xdr:rowOff>
    </xdr:from>
    <xdr:to>
      <xdr:col>31</xdr:col>
      <xdr:colOff>479137</xdr:colOff>
      <xdr:row>2</xdr:row>
      <xdr:rowOff>395624</xdr:rowOff>
    </xdr:to>
    <xdr:sp macro="" textlink="">
      <xdr:nvSpPr>
        <xdr:cNvPr id="30" name="ComboBox9" hidden="1">
          <a:extLst>
            <a:ext uri="{63B3BB69-23CF-44E3-9099-C40C66FF867C}">
              <a14:compatExt xmlns:a14="http://schemas.microsoft.com/office/drawing/2010/main" xmlns="" spid="_x0000_s10254"/>
            </a:ext>
          </a:extLst>
        </xdr:cNvPr>
        <xdr:cNvSpPr/>
      </xdr:nvSpPr>
      <xdr:spPr>
        <a:xfrm>
          <a:off x="48704500" y="1155700"/>
          <a:ext cx="1965037" cy="230524"/>
        </a:xfrm>
        <a:prstGeom prst="rect">
          <a:avLst/>
        </a:prstGeom>
      </xdr:spPr>
    </xdr:sp>
    <xdr:clientData/>
  </xdr:twoCellAnchor>
  <xdr:twoCellAnchor editAs="oneCell">
    <xdr:from>
      <xdr:col>32</xdr:col>
      <xdr:colOff>25400</xdr:colOff>
      <xdr:row>2</xdr:row>
      <xdr:rowOff>165100</xdr:rowOff>
    </xdr:from>
    <xdr:to>
      <xdr:col>33</xdr:col>
      <xdr:colOff>499534</xdr:colOff>
      <xdr:row>2</xdr:row>
      <xdr:rowOff>395624</xdr:rowOff>
    </xdr:to>
    <xdr:sp macro="" textlink="">
      <xdr:nvSpPr>
        <xdr:cNvPr id="31" name="ComboBox10" hidden="1">
          <a:extLst>
            <a:ext uri="{63B3BB69-23CF-44E3-9099-C40C66FF867C}">
              <a14:compatExt xmlns:a14="http://schemas.microsoft.com/office/drawing/2010/main" xmlns="" spid="_x0000_s10255"/>
            </a:ext>
          </a:extLst>
        </xdr:cNvPr>
        <xdr:cNvSpPr/>
      </xdr:nvSpPr>
      <xdr:spPr>
        <a:xfrm>
          <a:off x="51739800" y="1155700"/>
          <a:ext cx="1998134" cy="230524"/>
        </a:xfrm>
        <a:prstGeom prst="rect">
          <a:avLst/>
        </a:prstGeom>
      </xdr:spPr>
    </xdr:sp>
    <xdr:clientData/>
  </xdr:twoCellAnchor>
  <xdr:twoCellAnchor editAs="oneCell">
    <xdr:from>
      <xdr:col>14</xdr:col>
      <xdr:colOff>25400</xdr:colOff>
      <xdr:row>1</xdr:row>
      <xdr:rowOff>0</xdr:rowOff>
    </xdr:from>
    <xdr:to>
      <xdr:col>15</xdr:col>
      <xdr:colOff>499534</xdr:colOff>
      <xdr:row>1</xdr:row>
      <xdr:rowOff>230524</xdr:rowOff>
    </xdr:to>
    <xdr:sp macro="" textlink="">
      <xdr:nvSpPr>
        <xdr:cNvPr id="32" name="ComboBox10" hidden="1">
          <a:extLst>
            <a:ext uri="{63B3BB69-23CF-44E3-9099-C40C66FF867C}">
              <a14:compatExt xmlns:a14="http://schemas.microsoft.com/office/drawing/2010/main" xmlns="" spid="_x0000_s10255"/>
            </a:ext>
          </a:extLst>
        </xdr:cNvPr>
        <xdr:cNvSpPr/>
      </xdr:nvSpPr>
      <xdr:spPr>
        <a:xfrm>
          <a:off x="51773667" y="4127500"/>
          <a:ext cx="1998134" cy="230524"/>
        </a:xfrm>
        <a:prstGeom prst="rect">
          <a:avLst/>
        </a:prstGeom>
      </xdr:spPr>
    </xdr:sp>
    <xdr:clientData/>
  </xdr:twoCellAnchor>
  <xdr:twoCellAnchor editAs="oneCell">
    <xdr:from>
      <xdr:col>16</xdr:col>
      <xdr:colOff>25400</xdr:colOff>
      <xdr:row>1</xdr:row>
      <xdr:rowOff>0</xdr:rowOff>
    </xdr:from>
    <xdr:to>
      <xdr:col>17</xdr:col>
      <xdr:colOff>347134</xdr:colOff>
      <xdr:row>1</xdr:row>
      <xdr:rowOff>230524</xdr:rowOff>
    </xdr:to>
    <xdr:sp macro="" textlink="">
      <xdr:nvSpPr>
        <xdr:cNvPr id="33" name="ComboBox10" hidden="1">
          <a:extLst>
            <a:ext uri="{63B3BB69-23CF-44E3-9099-C40C66FF867C}">
              <a14:compatExt xmlns:a14="http://schemas.microsoft.com/office/drawing/2010/main" xmlns="" spid="_x0000_s10255"/>
            </a:ext>
          </a:extLst>
        </xdr:cNvPr>
        <xdr:cNvSpPr/>
      </xdr:nvSpPr>
      <xdr:spPr>
        <a:xfrm>
          <a:off x="51773667" y="4127500"/>
          <a:ext cx="1998134" cy="230524"/>
        </a:xfrm>
        <a:prstGeom prst="rect">
          <a:avLst/>
        </a:prstGeom>
      </xdr:spPr>
    </xdr:sp>
    <xdr:clientData/>
  </xdr:twoCellAnchor>
  <xdr:twoCellAnchor editAs="oneCell">
    <xdr:from>
      <xdr:col>18</xdr:col>
      <xdr:colOff>25400</xdr:colOff>
      <xdr:row>1</xdr:row>
      <xdr:rowOff>0</xdr:rowOff>
    </xdr:from>
    <xdr:to>
      <xdr:col>19</xdr:col>
      <xdr:colOff>499534</xdr:colOff>
      <xdr:row>1</xdr:row>
      <xdr:rowOff>230524</xdr:rowOff>
    </xdr:to>
    <xdr:sp macro="" textlink="">
      <xdr:nvSpPr>
        <xdr:cNvPr id="34" name="ComboBox10" hidden="1">
          <a:extLst>
            <a:ext uri="{63B3BB69-23CF-44E3-9099-C40C66FF867C}">
              <a14:compatExt xmlns:a14="http://schemas.microsoft.com/office/drawing/2010/main" xmlns="" spid="_x0000_s10255"/>
            </a:ext>
          </a:extLst>
        </xdr:cNvPr>
        <xdr:cNvSpPr/>
      </xdr:nvSpPr>
      <xdr:spPr>
        <a:xfrm>
          <a:off x="51773667" y="4127500"/>
          <a:ext cx="1998134" cy="230524"/>
        </a:xfrm>
        <a:prstGeom prst="rect">
          <a:avLst/>
        </a:prstGeom>
      </xdr:spPr>
    </xdr:sp>
    <xdr:clientData/>
  </xdr:twoCellAnchor>
  <xdr:twoCellAnchor editAs="oneCell">
    <xdr:from>
      <xdr:col>20</xdr:col>
      <xdr:colOff>25400</xdr:colOff>
      <xdr:row>1</xdr:row>
      <xdr:rowOff>0</xdr:rowOff>
    </xdr:from>
    <xdr:to>
      <xdr:col>21</xdr:col>
      <xdr:colOff>499534</xdr:colOff>
      <xdr:row>1</xdr:row>
      <xdr:rowOff>230524</xdr:rowOff>
    </xdr:to>
    <xdr:sp macro="" textlink="">
      <xdr:nvSpPr>
        <xdr:cNvPr id="35" name="ComboBox10" hidden="1">
          <a:extLst>
            <a:ext uri="{63B3BB69-23CF-44E3-9099-C40C66FF867C}">
              <a14:compatExt xmlns:a14="http://schemas.microsoft.com/office/drawing/2010/main" xmlns="" spid="_x0000_s10255"/>
            </a:ext>
          </a:extLst>
        </xdr:cNvPr>
        <xdr:cNvSpPr/>
      </xdr:nvSpPr>
      <xdr:spPr>
        <a:xfrm>
          <a:off x="51773667" y="4127500"/>
          <a:ext cx="1998134" cy="230524"/>
        </a:xfrm>
        <a:prstGeom prst="rect">
          <a:avLst/>
        </a:prstGeom>
      </xdr:spPr>
    </xdr:sp>
    <xdr:clientData/>
  </xdr:twoCellAnchor>
  <xdr:twoCellAnchor editAs="oneCell">
    <xdr:from>
      <xdr:col>22</xdr:col>
      <xdr:colOff>25400</xdr:colOff>
      <xdr:row>1</xdr:row>
      <xdr:rowOff>0</xdr:rowOff>
    </xdr:from>
    <xdr:to>
      <xdr:col>23</xdr:col>
      <xdr:colOff>499534</xdr:colOff>
      <xdr:row>1</xdr:row>
      <xdr:rowOff>230524</xdr:rowOff>
    </xdr:to>
    <xdr:sp macro="" textlink="">
      <xdr:nvSpPr>
        <xdr:cNvPr id="36" name="ComboBox10" hidden="1">
          <a:extLst>
            <a:ext uri="{63B3BB69-23CF-44E3-9099-C40C66FF867C}">
              <a14:compatExt xmlns:a14="http://schemas.microsoft.com/office/drawing/2010/main" xmlns="" spid="_x0000_s10255"/>
            </a:ext>
          </a:extLst>
        </xdr:cNvPr>
        <xdr:cNvSpPr/>
      </xdr:nvSpPr>
      <xdr:spPr>
        <a:xfrm>
          <a:off x="51773667" y="4127500"/>
          <a:ext cx="1998134" cy="230524"/>
        </a:xfrm>
        <a:prstGeom prst="rect">
          <a:avLst/>
        </a:prstGeom>
      </xdr:spPr>
    </xdr:sp>
    <xdr:clientData/>
  </xdr:twoCellAnchor>
  <xdr:twoCellAnchor editAs="oneCell">
    <xdr:from>
      <xdr:col>24</xdr:col>
      <xdr:colOff>25400</xdr:colOff>
      <xdr:row>1</xdr:row>
      <xdr:rowOff>0</xdr:rowOff>
    </xdr:from>
    <xdr:to>
      <xdr:col>25</xdr:col>
      <xdr:colOff>499534</xdr:colOff>
      <xdr:row>1</xdr:row>
      <xdr:rowOff>230524</xdr:rowOff>
    </xdr:to>
    <xdr:sp macro="" textlink="">
      <xdr:nvSpPr>
        <xdr:cNvPr id="37" name="ComboBox10" hidden="1">
          <a:extLst>
            <a:ext uri="{63B3BB69-23CF-44E3-9099-C40C66FF867C}">
              <a14:compatExt xmlns:a14="http://schemas.microsoft.com/office/drawing/2010/main" xmlns="" spid="_x0000_s10255"/>
            </a:ext>
          </a:extLst>
        </xdr:cNvPr>
        <xdr:cNvSpPr/>
      </xdr:nvSpPr>
      <xdr:spPr>
        <a:xfrm>
          <a:off x="51773667" y="4127500"/>
          <a:ext cx="1998134" cy="230524"/>
        </a:xfrm>
        <a:prstGeom prst="rect">
          <a:avLst/>
        </a:prstGeom>
      </xdr:spPr>
    </xdr:sp>
    <xdr:clientData/>
  </xdr:twoCellAnchor>
  <xdr:twoCellAnchor editAs="oneCell">
    <xdr:from>
      <xdr:col>26</xdr:col>
      <xdr:colOff>25400</xdr:colOff>
      <xdr:row>1</xdr:row>
      <xdr:rowOff>0</xdr:rowOff>
    </xdr:from>
    <xdr:to>
      <xdr:col>27</xdr:col>
      <xdr:colOff>499534</xdr:colOff>
      <xdr:row>1</xdr:row>
      <xdr:rowOff>230524</xdr:rowOff>
    </xdr:to>
    <xdr:sp macro="" textlink="">
      <xdr:nvSpPr>
        <xdr:cNvPr id="38" name="ComboBox10" hidden="1">
          <a:extLst>
            <a:ext uri="{63B3BB69-23CF-44E3-9099-C40C66FF867C}">
              <a14:compatExt xmlns:a14="http://schemas.microsoft.com/office/drawing/2010/main" xmlns="" spid="_x0000_s10255"/>
            </a:ext>
          </a:extLst>
        </xdr:cNvPr>
        <xdr:cNvSpPr/>
      </xdr:nvSpPr>
      <xdr:spPr>
        <a:xfrm>
          <a:off x="51773667" y="4127500"/>
          <a:ext cx="1998134" cy="230524"/>
        </a:xfrm>
        <a:prstGeom prst="rect">
          <a:avLst/>
        </a:prstGeom>
      </xdr:spPr>
    </xdr:sp>
    <xdr:clientData/>
  </xdr:twoCellAnchor>
  <xdr:twoCellAnchor editAs="oneCell">
    <xdr:from>
      <xdr:col>28</xdr:col>
      <xdr:colOff>25400</xdr:colOff>
      <xdr:row>1</xdr:row>
      <xdr:rowOff>0</xdr:rowOff>
    </xdr:from>
    <xdr:to>
      <xdr:col>29</xdr:col>
      <xdr:colOff>499534</xdr:colOff>
      <xdr:row>1</xdr:row>
      <xdr:rowOff>230524</xdr:rowOff>
    </xdr:to>
    <xdr:sp macro="" textlink="">
      <xdr:nvSpPr>
        <xdr:cNvPr id="39" name="ComboBox10" hidden="1">
          <a:extLst>
            <a:ext uri="{63B3BB69-23CF-44E3-9099-C40C66FF867C}">
              <a14:compatExt xmlns:a14="http://schemas.microsoft.com/office/drawing/2010/main" xmlns="" spid="_x0000_s10255"/>
            </a:ext>
          </a:extLst>
        </xdr:cNvPr>
        <xdr:cNvSpPr/>
      </xdr:nvSpPr>
      <xdr:spPr>
        <a:xfrm>
          <a:off x="51773667" y="4127500"/>
          <a:ext cx="1998134" cy="230524"/>
        </a:xfrm>
        <a:prstGeom prst="rect">
          <a:avLst/>
        </a:prstGeom>
      </xdr:spPr>
    </xdr:sp>
    <xdr:clientData/>
  </xdr:twoCellAnchor>
  <xdr:twoCellAnchor editAs="oneCell">
    <xdr:from>
      <xdr:col>30</xdr:col>
      <xdr:colOff>25400</xdr:colOff>
      <xdr:row>1</xdr:row>
      <xdr:rowOff>0</xdr:rowOff>
    </xdr:from>
    <xdr:to>
      <xdr:col>31</xdr:col>
      <xdr:colOff>499534</xdr:colOff>
      <xdr:row>1</xdr:row>
      <xdr:rowOff>230524</xdr:rowOff>
    </xdr:to>
    <xdr:sp macro="" textlink="">
      <xdr:nvSpPr>
        <xdr:cNvPr id="40" name="ComboBox10" hidden="1">
          <a:extLst>
            <a:ext uri="{63B3BB69-23CF-44E3-9099-C40C66FF867C}">
              <a14:compatExt xmlns:a14="http://schemas.microsoft.com/office/drawing/2010/main" xmlns="" spid="_x0000_s10255"/>
            </a:ext>
          </a:extLst>
        </xdr:cNvPr>
        <xdr:cNvSpPr/>
      </xdr:nvSpPr>
      <xdr:spPr>
        <a:xfrm>
          <a:off x="51773667" y="4127500"/>
          <a:ext cx="1998134" cy="230524"/>
        </a:xfrm>
        <a:prstGeom prst="rect">
          <a:avLst/>
        </a:prstGeom>
      </xdr:spPr>
    </xdr:sp>
    <xdr:clientData/>
  </xdr:twoCellAnchor>
  <xdr:twoCellAnchor editAs="oneCell">
    <xdr:from>
      <xdr:col>32</xdr:col>
      <xdr:colOff>25400</xdr:colOff>
      <xdr:row>1</xdr:row>
      <xdr:rowOff>0</xdr:rowOff>
    </xdr:from>
    <xdr:to>
      <xdr:col>33</xdr:col>
      <xdr:colOff>499534</xdr:colOff>
      <xdr:row>1</xdr:row>
      <xdr:rowOff>230524</xdr:rowOff>
    </xdr:to>
    <xdr:sp macro="" textlink="">
      <xdr:nvSpPr>
        <xdr:cNvPr id="41" name="ComboBox10" hidden="1">
          <a:extLst>
            <a:ext uri="{63B3BB69-23CF-44E3-9099-C40C66FF867C}">
              <a14:compatExt xmlns:a14="http://schemas.microsoft.com/office/drawing/2010/main" xmlns="" spid="_x0000_s10255"/>
            </a:ext>
          </a:extLst>
        </xdr:cNvPr>
        <xdr:cNvSpPr/>
      </xdr:nvSpPr>
      <xdr:spPr>
        <a:xfrm>
          <a:off x="51773667" y="4127500"/>
          <a:ext cx="1998134" cy="230524"/>
        </a:xfrm>
        <a:prstGeom prst="rect">
          <a:avLst/>
        </a:prstGeom>
      </xdr:spPr>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WA%20BVTA%20measure%20selection%20tool%202014%20draft%20for%20distribution.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easure Selection Tool"/>
      <sheetName val="Alignment Tool"/>
      <sheetName val="FedCwalk"/>
      <sheetName val="Links to Source Documents"/>
      <sheetName val="Sheet1"/>
      <sheetName val="Sheet2"/>
      <sheetName val="Summary Sheet"/>
      <sheetName val="WA BVTA measure selection tool "/>
      <sheetName val="WA%20BVTA%20measure%20selection"/>
    </sheetNames>
    <sheetDataSet>
      <sheetData sheetId="0"/>
      <sheetData sheetId="1"/>
      <sheetData sheetId="2"/>
      <sheetData sheetId="3"/>
      <sheetData sheetId="4"/>
      <sheetData sheetId="5"/>
      <sheetData sheetId="6"/>
      <sheetData sheetId="7" refreshError="1"/>
      <sheetData sheetId="8" refreshError="1"/>
    </sheetDataSet>
  </externalBook>
</externalLink>
</file>

<file path=xl/tables/table1.xml><?xml version="1.0" encoding="utf-8"?>
<table xmlns="http://schemas.openxmlformats.org/spreadsheetml/2006/main" id="4" name="Table15" displayName="Table15" ref="A2:V64" totalsRowCount="1" headerRowDxfId="253" dataDxfId="252">
  <autoFilter ref="A2:V63"/>
  <sortState ref="A3:V63">
    <sortCondition descending="1" ref="B2:B63"/>
  </sortState>
  <tableColumns count="22">
    <tableColumn id="39" name="#" dataDxfId="251" totalsRowDxfId="250">
      <calculatedColumnFormula>Table1[[#This Row],['#]]</calculatedColumnFormula>
    </tableColumn>
    <tableColumn id="1" name="Measure Name" dataDxfId="249" totalsRowDxfId="248">
      <calculatedColumnFormula>Table1[[#This Row],[Measure Name]]</calculatedColumnFormula>
    </tableColumn>
    <tableColumn id="2" name="NQF Number" dataDxfId="247" totalsRowDxfId="246">
      <calculatedColumnFormula>Table1[[#This Row],[NQF Number]]</calculatedColumnFormula>
    </tableColumn>
    <tableColumn id="3" name="Steward" dataDxfId="245" totalsRowDxfId="244">
      <calculatedColumnFormula>Table1[[#This Row],[Steward]]</calculatedColumnFormula>
    </tableColumn>
    <tableColumn id="62" name="Aligned with other measure sets?" dataDxfId="243" totalsRowDxfId="242"/>
    <tableColumn id="5" name="State Measure Set A" dataDxfId="241" totalsRowDxfId="240"/>
    <tableColumn id="63" name="State Measure Set B" dataDxfId="239" totalsRowDxfId="238"/>
    <tableColumn id="64" name="State Measure Set C" dataDxfId="237" totalsRowDxfId="236"/>
    <tableColumn id="65" name="State Measure Set D" dataDxfId="235" totalsRowDxfId="234"/>
    <tableColumn id="66" name="State Measure Set E" dataDxfId="233" totalsRowDxfId="232"/>
    <tableColumn id="67" name="Commercial Measure Set A" dataDxfId="231" totalsRowDxfId="230"/>
    <tableColumn id="68" name="Commercial Measure Set B" dataDxfId="229" totalsRowDxfId="228"/>
    <tableColumn id="6" name="CHIPRA Initial Core Set of Children’s Health Care Quality Measures _x000a_as of 12/2013" dataDxfId="227" totalsRowDxfId="226">
      <calculatedColumnFormula>IF(Table15[[#This Row],[NQF Number]]&gt;0,IF(ISNA(VLOOKUP(Table15[[#This Row],[NQF Number]],#REF!,5,FALSE))=TRUE,"Not Found",VLOOKUP(Table15[[#This Row],[NQF Number]],#REF!,5,FALSE)),"No NQF Number")</calculatedColumnFormula>
    </tableColumn>
    <tableColumn id="7" name="CMMI Core Measures V10 _x000a_as of 4/2014" dataDxfId="225" totalsRowDxfId="224"/>
    <tableColumn id="69" name="CMS Health Home Measure Set (proposed) _x000a_as of 1/15/2013" dataDxfId="223" totalsRowDxfId="222"/>
    <tableColumn id="70" name="CMS Initial Core Set of Adult Health Care Quality Measures_x000a_as of 01/2014" dataDxfId="221" totalsRowDxfId="220"/>
    <tableColumn id="71" name="CMS Medicare Shared Savings Program (MSSP) ACO for 2013_x000a_as of 12/21/2013" dataDxfId="219" totalsRowDxfId="218"/>
    <tableColumn id="72" name="Comprehensive Primary Care Initiative_x000a_as of 04/01/2013" dataDxfId="217" totalsRowDxfId="216"/>
    <tableColumn id="73" name="Meaningful Use Clinical Quality Measures (CQMs) for 2014 _x000a_as of 5/2014" dataDxfId="215" totalsRowDxfId="214"/>
    <tableColumn id="74" name="Medicare-Medicaid Plans (MMPs) Capitated Financial Alignment Model (Duals Demonstrations)_x000a_as of 01/07/2014" dataDxfId="213" totalsRowDxfId="212"/>
    <tableColumn id="75" name="PQRS-Medicare EHR Incentive Pilot Clinical Quality Measures (CQMs) _x000a_as of 4/18/2013 " dataDxfId="211" totalsRowDxfId="210"/>
    <tableColumn id="76" name="SIM Suggested Population Level Measures" dataDxfId="209" totalsRowDxfId="208"/>
  </tableColumns>
  <tableStyleInfo name="TableStyleLight9" showFirstColumn="0" showLastColumn="0" showRowStripes="1" showColumnStripes="0"/>
</table>
</file>

<file path=xl/tables/table2.xml><?xml version="1.0" encoding="utf-8"?>
<table xmlns="http://schemas.openxmlformats.org/spreadsheetml/2006/main" id="2" name="Table2" displayName="Table2" ref="A2:L54" totalsRowShown="0" headerRowDxfId="205" dataDxfId="203" headerRowBorderDxfId="204" tableBorderDxfId="202" totalsRowBorderDxfId="201">
  <autoFilter ref="A2:L54"/>
  <sortState ref="A3:L54">
    <sortCondition ref="A2:A54"/>
  </sortState>
  <tableColumns count="12">
    <tableColumn id="1" name="#" dataDxfId="200">
      <calculatedColumnFormula>'Measure Selection Tool'!A3</calculatedColumnFormula>
    </tableColumn>
    <tableColumn id="2" name="Measure Name" dataDxfId="199">
      <calculatedColumnFormula>IF(VLOOKUP(Table2[[#This Row],['#]],Table1[[#Headers],[#Data]],2,FALSE)=0,"",VLOOKUP(Table2[[#This Row],['#]],Table1[[#Headers],[#Data]],2,FALSE))</calculatedColumnFormula>
    </tableColumn>
    <tableColumn id="13" name="NQF Number" dataDxfId="198">
      <calculatedColumnFormula>IF(VLOOKUP(Table2[[#This Row],['#]],Table1[[#Headers],[#Data]],3,FALSE)=0,"",VLOOKUP(Table2[[#This Row],['#]],Table1[[#Headers],[#Data]],3,FALSE))</calculatedColumnFormula>
    </tableColumn>
    <tableColumn id="3" name="Steward" dataDxfId="197">
      <calculatedColumnFormula>IF(VLOOKUP(Table2[[#This Row],['#]],Table1[[#Headers],[#Data]],4,FALSE)=0,"",VLOOKUP(Table2[[#This Row],['#]],Table1[[#Headers],[#Data]],4,FALSE))</calculatedColumnFormula>
    </tableColumn>
    <tableColumn id="4" name="Domain" dataDxfId="196">
      <calculatedColumnFormula>IF(VLOOKUP(Table2[[#This Row],['#]],Table1[[#Headers],[#Data]],7,FALSE)=0,"",VLOOKUP(Table2[[#This Row],['#]],Table1[[#Headers],[#Data]],7,FALSE))</calculatedColumnFormula>
    </tableColumn>
    <tableColumn id="6" name="Process/      Outcome" dataDxfId="195">
      <calculatedColumnFormula>IF(VLOOKUP(Table2[[#This Row],['#]],Table1[[#Headers],[#Data]],8,FALSE)=0,"",VLOOKUP(Table2[[#This Row],['#]],Table1[[#Headers],[#Data]],8,FALSE))</calculatedColumnFormula>
    </tableColumn>
    <tableColumn id="7" name="Population" dataDxfId="194">
      <calculatedColumnFormula>IF(VLOOKUP(Table2[[#This Row],['#]],Table1[[#Headers],[#Data]],9,FALSE)=0,"",VLOOKUP(Table2[[#This Row],['#]],Table1[[#Headers],[#Data]],9,FALSE))</calculatedColumnFormula>
    </tableColumn>
    <tableColumn id="8" name="Data Source" dataDxfId="193">
      <calculatedColumnFormula>IF(VLOOKUP(Table2[[#This Row],['#]],Table1[[#Headers],[#Data]],10,FALSE)=0,"",VLOOKUP(Table2[[#This Row],['#]],Table1[[#Headers],[#Data]],10,FALSE))</calculatedColumnFormula>
    </tableColumn>
    <tableColumn id="9" name="Recommended for Inclusion" dataDxfId="192"/>
    <tableColumn id="10" name="Total Selection Criteria Points" dataDxfId="191">
      <calculatedColumnFormula>+IF(VLOOKUP(Table2[[#This Row],['#]],Table1[[#Headers],[#Data]],14,FALSE)=0,"",VLOOKUP(Table2[[#This Row],['#]],Table1[[#Headers],[#Data]],14,FALSE))</calculatedColumnFormula>
    </tableColumn>
    <tableColumn id="11" name="Aligned with other measure sets?" dataDxfId="190">
      <calculatedColumnFormula>+IF(VLOOKUP(Table2[[#This Row],['#]],Table1[[#Headers],[#Data]],45,FALSE)=0,"",VLOOKUP(Table2[[#This Row],['#]],Table1[[#Headers],[#Data]],45,FALSE))</calculatedColumnFormula>
    </tableColumn>
    <tableColumn id="12" name="Comments" dataDxfId="189"/>
  </tableColumns>
  <tableStyleInfo name="TableStyleLight1" showFirstColumn="0" showLastColumn="0" showRowStripes="1" showColumnStripes="0"/>
</table>
</file>

<file path=xl/tables/table3.xml><?xml version="1.0" encoding="utf-8"?>
<table xmlns="http://schemas.openxmlformats.org/spreadsheetml/2006/main" id="3" name="Table48" displayName="Table48" ref="A2:AD544" totalsRowShown="0" headerRowDxfId="187" dataDxfId="185" headerRowBorderDxfId="186" tableBorderDxfId="184">
  <autoFilter ref="A2:AD544"/>
  <sortState ref="A3:AD544">
    <sortCondition ref="AC2:AC544"/>
  </sortState>
  <tableColumns count="30">
    <tableColumn id="22" name="BV Library #" dataDxfId="183"/>
    <tableColumn id="1" name="Measure Name" dataDxfId="182"/>
    <tableColumn id="2" name="NQF #" dataDxfId="181"/>
    <tableColumn id="48" name="NQF Endorsement Status" dataDxfId="180"/>
    <tableColumn id="47" name="NCQA HEDIS Abbreviation" dataDxfId="179"/>
    <tableColumn id="21" name="CMS Number" dataDxfId="178"/>
    <tableColumn id="3" name="Steward" dataDxfId="177"/>
    <tableColumn id="4" name="Description" dataDxfId="176"/>
    <tableColumn id="20" name="Data Source" dataDxfId="175"/>
    <tableColumn id="5" name="Count of Federal Programs used by:" dataDxfId="174">
      <calculatedColumnFormula>COUNTA(K3:T3)</calculatedColumnFormula>
    </tableColumn>
    <tableColumn id="6" name="Core Set of Children’s Health Care Quality Measures for Medicaid and CHIP (Child Core Set)_x000a__x000a_Version date: 03/2015" dataDxfId="173"/>
    <tableColumn id="7" name="CMMI Priority Measures for Monitoring and Evaluation_x000a__x000a__x000a_Version date: 04/2015" dataDxfId="172"/>
    <tableColumn id="8" name="CMS Health Home Measure Set _x000a__x000a__x000a__x000a_Version date: 03/2014" dataDxfId="171"/>
    <tableColumn id="9" name="Core Set of Health Care Quality Measures for Adults Enrolled in Medicaid (Medicaid Adult Core Set)_x000a__x000a_Version date: 04/2015" dataDxfId="170"/>
    <tableColumn id="10" name="CMS Medicare Shared Savings Program (MSSP) ACO for 2015_x000a__x000a_Version date: 01/2015" dataDxfId="169"/>
    <tableColumn id="11" name="Comprehensive Primary Care Initiative_x000a__x000a__x000a_Version date: 08/2014" dataDxfId="168"/>
    <tableColumn id="12" name="Meaningful Use Recommended Core Set of Clinical Quality Measures (CQMs) for 2014_x000a__x000a_Version date: 01/2013" dataDxfId="167"/>
    <tableColumn id="13" name="Medicare-Medicaid Plans (MMPs) Capitated Financial Alignment Model (Duals Demonstrations)_x000a__x000a_Version date: 10/2014" dataDxfId="166"/>
    <tableColumn id="14" name="_x000a_Physician Quality Reporting System (PQRS) for 2015_x000a__x000a_EP EHR Incentive Clinical Quality Measures (eCQMs): 07/2014 (for 2015)_x000a__x000a_Cross Cutting Measures: 12/31/14" dataDxfId="165"/>
    <tableColumn id="15" name="CCMI SIM Recommended Model Performance Metrics_x000a__x000a__x000a_Version date: 05/2015" dataDxfId="164"/>
    <tableColumn id="26" name="_x000a_CMS Medicare Part C &amp; D Star Ratings Measures_x000a__x000a__x000a_Version date: 10/2014 (2015) and 2/20/2015 (2016)" dataDxfId="163"/>
    <tableColumn id="19" name="Joint Commission Accountability Measure List_x000a__x000a__x000a_Version date: 02/2015" dataDxfId="162"/>
    <tableColumn id="18" name="CMS Hospital Value-Based Purchasing_x000a__x000a__x000a_Versions: FY's 2015 &amp; 2016" dataDxfId="161"/>
    <tableColumn id="17" name="CMS Medicare Hospital Compare_x000a__x000a__x000a__x000a_Version date: 2015" dataDxfId="160"/>
    <tableColumn id="16" name="Most Frequently Used Measures                from Phase 1 Buying Value Analysis            (Count of Programs)_x000a__x000a_Version date: 08/2013" dataDxfId="159"/>
    <tableColumn id="23" name="Oregon CCO Incentive Measures-Year Two_x000a__x000a__x000a_Version date: 07/2014" dataDxfId="158"/>
    <tableColumn id="24" name="Oregon CCO State Performance “Test” Measures-Year Two_x000a__x000a__x000a_Version date: 07/2014" dataDxfId="157"/>
    <tableColumn id="25" name="VT ACO Pilot Core Performance Measures for Payment and Reporting in Year One_x000a__x000a_Version date: 01/2014" dataDxfId="156"/>
    <tableColumn id="27" name="Washington State Performance Measures_x000a__x000a_Version date: 12/17/2014" dataDxfId="155"/>
    <tableColumn id="28" name="Maine ACO Payment Measures_x000a__x000a__x000a_Version date: 1/7/2015" dataDxfId="154"/>
  </tableColumns>
  <tableStyleInfo name="TableStyleLight1" showFirstColumn="0" showLastColumn="0" showRowStripes="1" showColumnStripes="0"/>
</table>
</file>

<file path=xl/tables/table4.xml><?xml version="1.0" encoding="utf-8"?>
<table xmlns="http://schemas.openxmlformats.org/spreadsheetml/2006/main" id="1" name="Table1" displayName="Table1" ref="A5:BW62" totalsRowShown="0" headerRowDxfId="152" dataDxfId="150" totalsRowDxfId="149" headerRowBorderDxfId="151">
  <autoFilter ref="A5:BW62"/>
  <sortState ref="A6:BW62">
    <sortCondition ref="A5:A62"/>
  </sortState>
  <tableColumns count="75">
    <tableColumn id="39" name="#" dataDxfId="148" totalsRowDxfId="147"/>
    <tableColumn id="1" name="Measure Name" dataDxfId="146" totalsRowDxfId="145">
      <calculatedColumnFormula>INDEX(Table48[[#All],[Measure Name]],MATCH(Table1[[#This Row],[NQF Number]],Table48[[#All],[NQF '#]],0))</calculatedColumnFormula>
    </tableColumn>
    <tableColumn id="4" name="NQF Number" dataDxfId="144" totalsRowDxfId="143"/>
    <tableColumn id="3" name="Steward" dataDxfId="142" totalsRowDxfId="141">
      <calculatedColumnFormula>INDEX(Table48[[#All],[Steward]],MATCH(Table1[[#This Row],[NQF Number]],Table48[[#All],[NQF '#]],0))</calculatedColumnFormula>
    </tableColumn>
    <tableColumn id="72" name="CMS Number" dataDxfId="140">
      <calculatedColumnFormula>IF(INDEX(Table48[[#All],[CMS Number]],MATCH(Table1[[#This Row],[NQF Number]],Table48[[#All],[NQF '#]],0))=0,"",INDEX(Table48[[#All],[CMS Number]],MATCH(Table1[[#This Row],[NQF Number]],Table48[[#All],[NQF '#]],0)))</calculatedColumnFormula>
    </tableColumn>
    <tableColumn id="67" name="Description" dataDxfId="139" totalsRowDxfId="138">
      <calculatedColumnFormula>INDEX(Table48[[#All],[Description]],MATCH(Table1[[#This Row],[NQF Number]],Table48[[#All],[NQF '#]],0))</calculatedColumnFormula>
    </tableColumn>
    <tableColumn id="24" name="Domain" dataDxfId="137" totalsRowDxfId="136"/>
    <tableColumn id="35" name="Process/  Outcome" dataDxfId="135" totalsRowDxfId="134"/>
    <tableColumn id="23" name="Population" dataDxfId="133" totalsRowDxfId="132"/>
    <tableColumn id="28" name="Data Source" dataDxfId="131" totalsRowDxfId="130">
      <calculatedColumnFormula>INDEX(Table48[[#All],[Data Source]],MATCH(Table1[[#This Row],[NQF Number]],Table48[[#All],[NQF '#]],0))</calculatedColumnFormula>
    </tableColumn>
    <tableColumn id="8" name="Measure Origin" dataDxfId="129" totalsRowDxfId="128"/>
    <tableColumn id="12" name="Measure Status" dataDxfId="127" totalsRowDxfId="126"/>
    <tableColumn id="10" name="Rationale" dataDxfId="125" totalsRowDxfId="124"/>
    <tableColumn id="37" name="Total Selection Criteria Points" dataDxfId="123" totalsRowDxfId="122">
      <calculatedColumnFormula>SUM(Table1[[#This Row],[Criterion A2]:[Criterion J2]])</calculatedColumnFormula>
    </tableColumn>
    <tableColumn id="18" name="Criterion A" dataDxfId="121" totalsRowDxfId="120"/>
    <tableColumn id="41" name="Measure-specific comments for Criterion A" dataDxfId="119" totalsRowDxfId="118"/>
    <tableColumn id="14" name="Criterion B" dataDxfId="117" totalsRowDxfId="116"/>
    <tableColumn id="15" name="Measure-specific comments for Criterion B" dataDxfId="115" totalsRowDxfId="114"/>
    <tableColumn id="42" name="Criterion C" dataDxfId="113" totalsRowDxfId="112"/>
    <tableColumn id="43" name="Measure-specific comments for Criterion C" dataDxfId="111" totalsRowDxfId="110"/>
    <tableColumn id="45" name="Criterion D" dataDxfId="109" totalsRowDxfId="108"/>
    <tableColumn id="46" name="Measure-specific comments for Criterion D" dataDxfId="107" totalsRowDxfId="106"/>
    <tableColumn id="49" name="Criterion E" dataDxfId="105" totalsRowDxfId="104"/>
    <tableColumn id="50" name="Measure-specific comments for Criterion E" dataDxfId="103" totalsRowDxfId="102"/>
    <tableColumn id="51" name="Criterion F" dataDxfId="101" totalsRowDxfId="100"/>
    <tableColumn id="52" name="Measure-specific comments for Criterion F" dataDxfId="99" totalsRowDxfId="98"/>
    <tableColumn id="54" name="Criterion G" dataDxfId="97" totalsRowDxfId="96"/>
    <tableColumn id="55" name="Measure-specific comments for Criterion G" dataDxfId="95" totalsRowDxfId="94"/>
    <tableColumn id="56" name="Criterion H" dataDxfId="93" totalsRowDxfId="92"/>
    <tableColumn id="57" name="Measure-specific comments for Criterion H" dataDxfId="91" totalsRowDxfId="90"/>
    <tableColumn id="58" name="Criterion I" dataDxfId="89" totalsRowDxfId="88"/>
    <tableColumn id="59" name="Measure-specific comments for Criterion I" dataDxfId="87" totalsRowDxfId="86"/>
    <tableColumn id="60" name="Criterion J" dataDxfId="85" totalsRowDxfId="84"/>
    <tableColumn id="17" name="Measure-specific comments for Criterion J" dataDxfId="83" totalsRowDxfId="82"/>
    <tableColumn id="2" name="Criterion A2" dataDxfId="81" totalsRowDxfId="80">
      <calculatedColumnFormula>IF(Table1[[#This Row],[Criterion A]]="yes",2,IF(Table1[[#This Row],[Criterion A]]="somewhat",1,0))</calculatedColumnFormula>
    </tableColumn>
    <tableColumn id="5" name="Criterion B2" dataDxfId="79" totalsRowDxfId="78">
      <calculatedColumnFormula>IF(Table1[[#This Row],[Criterion B]]="yes",2,IF(Table1[[#This Row],[Criterion B]]="somewhat",1,0))</calculatedColumnFormula>
    </tableColumn>
    <tableColumn id="7" name="Criterion C2" dataDxfId="77" totalsRowDxfId="76">
      <calculatedColumnFormula>IF(Table1[[#This Row],[Criterion C]]="yes",2,IF(Table1[[#This Row],[Criterion C]]="somewhat",1,0))</calculatedColumnFormula>
    </tableColumn>
    <tableColumn id="9" name="Criterion D22" dataDxfId="75" totalsRowDxfId="74">
      <calculatedColumnFormula>IF(Table1[[#This Row],[Criterion D]]="yes",2,IF(Table1[[#This Row],[Criterion D]]="somewhat",1,0))</calculatedColumnFormula>
    </tableColumn>
    <tableColumn id="11" name="Criterion E2" dataDxfId="73" totalsRowDxfId="72">
      <calculatedColumnFormula>IF(Table1[[#This Row],[Criterion E]]="yes",2,IF(Table1[[#This Row],[Criterion E]]="somewhat",1,0))</calculatedColumnFormula>
    </tableColumn>
    <tableColumn id="13" name="Criterion F2" dataDxfId="71" totalsRowDxfId="70">
      <calculatedColumnFormula>IF(Table1[[#This Row],[Criterion F]]="yes",2,IF(Table1[[#This Row],[Criterion F]]="somewhat",1,0))</calculatedColumnFormula>
    </tableColumn>
    <tableColumn id="19" name="Criterion G2" dataDxfId="69" totalsRowDxfId="68">
      <calculatedColumnFormula>IF(Table1[[#This Row],[Criterion G]]="yes",2,IF(Table1[[#This Row],[Criterion G]]="somewhat",1,0))</calculatedColumnFormula>
    </tableColumn>
    <tableColumn id="21" name="Criterion H2" dataDxfId="67" totalsRowDxfId="66">
      <calculatedColumnFormula>IF(Table1[[#This Row],[Criterion H]]="yes",2,IF(Table1[[#This Row],[Criterion H]]="somewhat",1,0))</calculatedColumnFormula>
    </tableColumn>
    <tableColumn id="25" name="Criterion I2" dataDxfId="65" totalsRowDxfId="64">
      <calculatedColumnFormula>IF(Table1[[#This Row],[Criterion I]]="yes",2,IF(Table1[[#This Row],[Criterion I]]="somewhat",1,0))</calculatedColumnFormula>
    </tableColumn>
    <tableColumn id="6" name="Criterion J2" dataDxfId="63" totalsRowDxfId="62">
      <calculatedColumnFormula>IF(Table1[[#This Row],[Criterion J]]="yes",2,IF(Table1[[#This Row],[Criterion J]]="somewhat",1,0))</calculatedColumnFormula>
    </tableColumn>
    <tableColumn id="48" name="Aligned with Other Measure Sets?" dataDxfId="61" totalsRowDxfId="60">
      <calculatedColumnFormula>Table1[[#This Row],[Aligned with Commercial and State Measure Sets]]+Table1[[#This Row],[Aligned with Federal Measure Sets Focused on Ambulatory Care ]]+Table1[[#This Row],[Aligned with National Hospital Measure Sets]]+Table1[[#This Row],[Aligned with Select State Measure Sets]]</calculatedColumnFormula>
    </tableColumn>
    <tableColumn id="66" name="Aligned with Commercial and State Measure Sets" dataDxfId="59" totalsRowDxfId="58">
      <calculatedColumnFormula>COUNTA(Table1[[#This Row],[1]:[
Set  B]])</calculatedColumnFormula>
    </tableColumn>
    <tableColumn id="33" name="Aligned with Federal Measure Sets Focused on Ambulatory Care " dataDxfId="57" totalsRowDxfId="56">
      <calculatedColumnFormula>COUNTIF(Table1[[#This Row],[
Core Set of Children’s Health Care Quality Measures for Medicaid and CHIP (Child Core Set)
]:[CMS Medicare Part C &amp; D Star Ratings Measures]],"*yes*")</calculatedColumnFormula>
    </tableColumn>
    <tableColumn id="65" name="Aligned with National Hospital Measure Sets" dataDxfId="55" totalsRowDxfId="54">
      <calculatedColumnFormula>COUNTIF(Table1[[#This Row],[
Joint Commission]:[
Medicare Hospital Compare]],"*yes*")</calculatedColumnFormula>
    </tableColumn>
    <tableColumn id="68" name="Aligned with Select State Measure Sets" dataDxfId="53" totalsRowDxfId="52">
      <calculatedColumnFormula>COUNTIF(Table1[[#This Row],[
Oregon CCO Incentive Measures- Year Two, July 2014]:[
VT ACO Pilot Core Performance Measures for Payment and Reporting in Year One (January 16, 2014)]],"*Yes*")</calculatedColumnFormula>
    </tableColumn>
    <tableColumn id="53" name="1" dataDxfId="51" totalsRowDxfId="50"/>
    <tableColumn id="61" name="2" dataDxfId="49" totalsRowDxfId="48"/>
    <tableColumn id="62" name="3" dataDxfId="47" totalsRowDxfId="46"/>
    <tableColumn id="63" name="4" dataDxfId="45" totalsRowDxfId="44"/>
    <tableColumn id="64" name="5" dataDxfId="43" totalsRowDxfId="42"/>
    <tableColumn id="34" name="_x000a_Medicaid" dataDxfId="41" totalsRowDxfId="40"/>
    <tableColumn id="36" name="_x000a_Set  B" dataDxfId="39" totalsRowDxfId="38"/>
    <tableColumn id="38" name="_x000a_Core Set of Children’s Health Care Quality Measures for Medicaid and CHIP (Child Core Set)_x000a_" dataDxfId="37" totalsRowDxfId="36">
      <calculatedColumnFormula>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calculatedColumnFormula>
    </tableColumn>
    <tableColumn id="40" name="_x000a_CMMI Priority Measures for Monitoring and Evaluation_x000a_" dataDxfId="35" totalsRowDxfId="34">
      <calculatedColumnFormula>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calculatedColumnFormula>
    </tableColumn>
    <tableColumn id="44" name="_x000a_CMS Health Home Measure Set _x000a_" dataDxfId="33" totalsRowDxfId="32">
      <calculatedColumnFormula>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calculatedColumnFormula>
    </tableColumn>
    <tableColumn id="47" name="_x000a_Core Set of Health Care Quality Measures for Adults Enrolled in Medicaid (Medicaid Adult Core Set)" dataDxfId="31" totalsRowDxfId="30">
      <calculatedColumnFormula>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calculatedColumnFormula>
    </tableColumn>
    <tableColumn id="22" name="_x000a_CMS Medicare Shared Savings Program (MSSP) ACO for 2015_x000a_" dataDxfId="29" totalsRowDxfId="28">
      <calculatedColumnFormula>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calculatedColumnFormula>
    </tableColumn>
    <tableColumn id="26" name="_x000a_Comprehensive Primary Care Initiative" dataDxfId="27" totalsRowDxfId="26">
      <calculatedColumnFormula>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calculatedColumnFormula>
    </tableColumn>
    <tableColumn id="29" name="_x000a_Meaningful Use Clinical Quality Measures (CQMs) for 2014 " dataDxfId="25" totalsRowDxfId="24">
      <calculatedColumnFormula>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calculatedColumnFormula>
    </tableColumn>
    <tableColumn id="30" name="_x000a_Medicare-Medicaid Plans (MMPs) Capitated Financial Alignment Model (Duals Demonstrations)" dataDxfId="23" totalsRowDxfId="22">
      <calculatedColumnFormula>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calculatedColumnFormula>
    </tableColumn>
    <tableColumn id="31" name="_x000a_PQRS_x000a__x000a_EP EHR Incentive Clinical Quality Measures (eCQMs)_x000a__x000a_Cross-Cutting Measures " dataDxfId="21" totalsRowDxfId="20">
      <calculatedColumnFormula>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calculatedColumnFormula>
    </tableColumn>
    <tableColumn id="32" name="_x000a_CCMI SIM Recommended Model Performance Metrics" dataDxfId="19" totalsRowDxfId="18">
      <calculatedColumnFormula>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calculatedColumnFormula>
    </tableColumn>
    <tableColumn id="73" name="CMS Medicare Part C &amp; D Star Ratings Measures" dataDxfId="17" totalsRowDxfId="16">
      <calculatedColumnFormula>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calculatedColumnFormula>
    </tableColumn>
    <tableColumn id="16" name="_x000a_Joint Commission" dataDxfId="15" totalsRowDxfId="14">
      <calculatedColumnFormula>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calculatedColumnFormula>
    </tableColumn>
    <tableColumn id="20" name="_x000a_Medicare Hospital Value-Based Purchasing _x000a_(FY's 2015 &amp;2016)" dataDxfId="13" totalsRowDxfId="12">
      <calculatedColumnFormula>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calculatedColumnFormula>
    </tableColumn>
    <tableColumn id="27" name="_x000a_Medicare Hospital Compare" dataDxfId="11" totalsRowDxfId="10">
      <calculatedColumnFormula>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calculatedColumnFormula>
    </tableColumn>
    <tableColumn id="69" name="_x000a_Oregon CCO Incentive Measures- Year Two, July 2014" dataDxfId="9" totalsRowDxfId="8">
      <calculatedColumnFormula>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calculatedColumnFormula>
    </tableColumn>
    <tableColumn id="70" name="_x000a_Oregon CCO State Performance “Test” Measures- Year Two, July 2014" dataDxfId="7" totalsRowDxfId="6">
      <calculatedColumnFormula>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calculatedColumnFormula>
    </tableColumn>
    <tableColumn id="71" name="_x000a_VT ACO Pilot Core Performance Measures for Payment and Reporting in Year One (January 16, 2014)" dataDxfId="5" totalsRowDxfId="4">
      <calculatedColumnFormula>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calculatedColumnFormula>
    </tableColumn>
    <tableColumn id="74" name="Washington State Performance Measures_x000a__x000a__x000a_Version date: 12/17/2014" dataDxfId="3">
      <calculatedColumnFormula>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calculatedColumnFormula>
    </tableColumn>
    <tableColumn id="75" name="Maine ACO Payment Measures_x000a__x000a__x000a_Version date: 1/7/2015" dataDxfId="2">
      <calculatedColumnFormula>+IF(Table1[[#This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calculatedColumnFormula>
    </tableColumn>
  </tableColumns>
  <tableStyleInfo name="TableStyleLight9" showFirstColumn="0" showLastColumn="0" showRowStripes="1" showColumnStripes="0"/>
</table>
</file>

<file path=xl/tables/table5.xml><?xml version="1.0" encoding="utf-8"?>
<table xmlns="http://schemas.openxmlformats.org/spreadsheetml/2006/main" id="5" name="Table3" displayName="Table3" ref="A2:C16" totalsRowShown="0">
  <autoFilter ref="A2:C16"/>
  <tableColumns count="3">
    <tableColumn id="1" name="selection_criteria"/>
    <tableColumn id="2" name="Column1"/>
    <tableColumn id="3" name="details">
      <calculatedColumnFormula>CONCATENATE(Table3[[#This Row],[Column1]],Table3[[#This Row],[selection_criteria]])</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buyingvalue.org/contact" TargetMode="External"/><Relationship Id="rId2" Type="http://schemas.openxmlformats.org/officeDocument/2006/relationships/hyperlink" Target="http://buyingvalue.org/contact" TargetMode="External"/><Relationship Id="rId1" Type="http://schemas.openxmlformats.org/officeDocument/2006/relationships/hyperlink" Target="http://buyingvalue.org/contact"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hyperlink" Target="http://www.cdc.gov/nutrition/downloads/State-Indicator-Report-Fruits-Vegetables-2013.pdf" TargetMode="External"/><Relationship Id="rId7" Type="http://schemas.openxmlformats.org/officeDocument/2006/relationships/comments" Target="../comments2.xml"/><Relationship Id="rId2" Type="http://schemas.openxmlformats.org/officeDocument/2006/relationships/hyperlink" Target="http://www.pacdemo.rti.org/meetingInfo.cfm?cid=caretool" TargetMode="External"/><Relationship Id="rId1" Type="http://schemas.openxmlformats.org/officeDocument/2006/relationships/hyperlink" Target="http://www.cahmi.org/" TargetMode="External"/><Relationship Id="rId6" Type="http://schemas.openxmlformats.org/officeDocument/2006/relationships/table" Target="../tables/table3.xml"/><Relationship Id="rId5" Type="http://schemas.openxmlformats.org/officeDocument/2006/relationships/vmlDrawing" Target="../drawings/vmlDrawing2.vml"/><Relationship Id="rId4" Type="http://schemas.openxmlformats.org/officeDocument/2006/relationships/hyperlink" Target="http://www.cdc.gov/healthyyouth/schoolhealth/index.ht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8" Type="http://schemas.openxmlformats.org/officeDocument/2006/relationships/hyperlink" Target="http://www.oregon.gov/oha/CCOData/2014%20Measures.pdf" TargetMode="External"/><Relationship Id="rId13" Type="http://schemas.openxmlformats.org/officeDocument/2006/relationships/hyperlink" Target="http://www.oregon.gov/oha/CCOData/2014%20Measures.pdf" TargetMode="External"/><Relationship Id="rId18" Type="http://schemas.openxmlformats.org/officeDocument/2006/relationships/hyperlink" Target="http://www.medicaid.gov/Medicaid-CHIP-Program-Information/By-Topics/Quality-of-Care/Downloads/Medicaid-and-CHIP-Child-Core-Set-Manual.pdf" TargetMode="External"/><Relationship Id="rId26" Type="http://schemas.openxmlformats.org/officeDocument/2006/relationships/oleObject" Target="../embeddings/oleObject1.bin"/><Relationship Id="rId3" Type="http://schemas.openxmlformats.org/officeDocument/2006/relationships/hyperlink" Target="http://www.cms.gov/Medicare-Medicaid-Coordination/Medicare-and-Medicaid-Coordination/Medicare-Medicaid-Coordination-Office/FinancialAlignmentInitiative/Downloads/FinalCY2014CoreReportingRequirements.pdf" TargetMode="External"/><Relationship Id="rId21" Type="http://schemas.openxmlformats.org/officeDocument/2006/relationships/hyperlink" Target="http://www.cms.gov/Medicare/Prescription-Drug-Coverage/PrescriptionDrugCovGenIn/PerformanceData.html" TargetMode="External"/><Relationship Id="rId7" Type="http://schemas.openxmlformats.org/officeDocument/2006/relationships/hyperlink" Target="http://www2.leg.state.vt.us/CommitteeDocs/House%20Health%20Care/Accountable%20Care%20Organizations/1-29-2014~Todd%20Moore~VT%20ACO%20Pilot%20Year%201%20Performance%20Measures.pdf" TargetMode="External"/><Relationship Id="rId12" Type="http://schemas.openxmlformats.org/officeDocument/2006/relationships/hyperlink" Target="http://www.cms.gov/Medicare/Medicare-Fee-for-Service-Payment/sharedsavingsprogram/Quality_Measures_Standards.html" TargetMode="External"/><Relationship Id="rId17" Type="http://schemas.openxmlformats.org/officeDocument/2006/relationships/hyperlink" Target="http://www.medicare.gov/sign-up-change-plans/when-can-i-join-a-health-or-drug-plan/five-star-enrollment/5-star-enrollment-period.html" TargetMode="External"/><Relationship Id="rId25" Type="http://schemas.openxmlformats.org/officeDocument/2006/relationships/vmlDrawing" Target="../drawings/vmlDrawing3.vml"/><Relationship Id="rId2" Type="http://schemas.openxmlformats.org/officeDocument/2006/relationships/hyperlink" Target="http://www.medicaid.gov/Medicaid-CHIP-Program-Information/By-Topics/Quality-of-Care/Downloads/ChildCoreMeasures.pdf" TargetMode="External"/><Relationship Id="rId16" Type="http://schemas.openxmlformats.org/officeDocument/2006/relationships/hyperlink" Target="http://cms.gov/Regulations-and-Guidance/Legislation/EHRIncentivePrograms/Downloads/2014eCQMs_EligibleProfessionalsTable_July2014.pdf" TargetMode="External"/><Relationship Id="rId20" Type="http://schemas.openxmlformats.org/officeDocument/2006/relationships/hyperlink" Target="http://innovation.cms.gov/Files/x/PriorityMsrMontEval.pdf" TargetMode="External"/><Relationship Id="rId1" Type="http://schemas.openxmlformats.org/officeDocument/2006/relationships/hyperlink" Target="http://www.cms.gov/Regulations-and-Guidance/Legislation/EHRIncentivePrograms/Recommended_Core_Set.html" TargetMode="External"/><Relationship Id="rId6" Type="http://schemas.openxmlformats.org/officeDocument/2006/relationships/hyperlink" Target="http://www.medicare.gov/hospitalcompare/Data/Measures-Displayed.html" TargetMode="External"/><Relationship Id="rId11" Type="http://schemas.openxmlformats.org/officeDocument/2006/relationships/hyperlink" Target="http://www.medicaid.gov/Medicaid-CHIP-Program-Information/By-Topics/Quality-of-Care/Adult-Health-Care-Quality-Measures.html" TargetMode="External"/><Relationship Id="rId24" Type="http://schemas.openxmlformats.org/officeDocument/2006/relationships/hyperlink" Target="http://www.hca.wa.gov/hw/Pages/performance_measures.aspx" TargetMode="External"/><Relationship Id="rId5" Type="http://schemas.openxmlformats.org/officeDocument/2006/relationships/hyperlink" Target="https://www.qualitynet.org/dcs/ContentServer?c=Page&amp;pagename=QnetPublic%2FPage%2FQnetTier3&amp;cid=1228772237361" TargetMode="External"/><Relationship Id="rId15" Type="http://schemas.openxmlformats.org/officeDocument/2006/relationships/hyperlink" Target="http://www.cms.gov/eHealth/downloads/PY_2014_CPC_EHR_CQM_Manual_AUGUST.PDF" TargetMode="External"/><Relationship Id="rId23" Type="http://schemas.openxmlformats.org/officeDocument/2006/relationships/hyperlink" Target="http://innovation.cms.gov/initiatives/state-innovations/" TargetMode="External"/><Relationship Id="rId28" Type="http://schemas.openxmlformats.org/officeDocument/2006/relationships/package" Target="../embeddings/Microsoft_Office_Excel_Worksheet1.xlsx"/><Relationship Id="rId10" Type="http://schemas.openxmlformats.org/officeDocument/2006/relationships/hyperlink" Target="http://www.medicaid.gov/Medicaid-CHIP-Program-Information/By-Topics/Quality-of-Care/Downloads/Medicaid-Adult-Core-Set-Manual.pdf" TargetMode="External"/><Relationship Id="rId19" Type="http://schemas.openxmlformats.org/officeDocument/2006/relationships/hyperlink" Target="http://www.cms.gov/Medicare/Medicare-Fee-for-Service-Payment/sharedsavingsprogram/Downloads/RY2015-Narrative-Specifications.pdf" TargetMode="External"/><Relationship Id="rId4" Type="http://schemas.openxmlformats.org/officeDocument/2006/relationships/hyperlink" Target="http://www.medicaid.gov/State-Resource-Center/Medicaid-State-Technical-Assistance/Health-Homes-Technical-Assistance/Downloads/Health-home-core-set-manual-.pdf" TargetMode="External"/><Relationship Id="rId9" Type="http://schemas.openxmlformats.org/officeDocument/2006/relationships/hyperlink" Target="http://www.medicaid.gov/State-Resource-Center/Medicaid-State-Technical-Assistance/Health-Homes-Technical-Assistance/Downloads/Health-home-core-set-manual-.pdf" TargetMode="External"/><Relationship Id="rId14" Type="http://schemas.openxmlformats.org/officeDocument/2006/relationships/hyperlink" Target="https://www.qualitynet.org/dcs/ContentServer?c=Page&amp;pagename=QnetPublic%2FPage%2FQnetTier2&amp;cid=1228772039937" TargetMode="External"/><Relationship Id="rId22" Type="http://schemas.openxmlformats.org/officeDocument/2006/relationships/hyperlink" Target="http://www.jointcommission.org/accountability_measures.aspx" TargetMode="External"/><Relationship Id="rId27" Type="http://schemas.openxmlformats.org/officeDocument/2006/relationships/oleObject" Target="../embeddings/oleObject2.bin"/></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sheetPr codeName="Sheet2" enableFormatConditionsCalculation="0">
    <tabColor rgb="FF1C6938"/>
    <pageSetUpPr fitToPage="1"/>
  </sheetPr>
  <dimension ref="A1:F125"/>
  <sheetViews>
    <sheetView zoomScale="75" zoomScaleNormal="75" zoomScalePageLayoutView="75" workbookViewId="0">
      <pane ySplit="1" topLeftCell="A26" activePane="bottomLeft" state="frozen"/>
      <selection pane="bottomLeft" activeCell="F20" sqref="F20"/>
    </sheetView>
  </sheetViews>
  <sheetFormatPr defaultColWidth="8.85546875" defaultRowHeight="15"/>
  <cols>
    <col min="1" max="1" width="5.7109375" style="25" customWidth="1"/>
    <col min="2" max="2" width="5.7109375" style="109" customWidth="1"/>
    <col min="3" max="3" width="5.42578125" style="109" customWidth="1"/>
    <col min="4" max="4" width="134.85546875" style="109" customWidth="1"/>
    <col min="5" max="16384" width="8.85546875" style="109"/>
  </cols>
  <sheetData>
    <row r="1" spans="1:6" s="123" customFormat="1" ht="89.1" customHeight="1">
      <c r="A1" s="337" t="s">
        <v>1253</v>
      </c>
      <c r="B1" s="337"/>
      <c r="C1" s="337"/>
      <c r="D1" s="337"/>
    </row>
    <row r="2" spans="1:6" s="128" customFormat="1" ht="51" customHeight="1">
      <c r="A2" s="127"/>
      <c r="B2" s="343" t="s">
        <v>2915</v>
      </c>
      <c r="C2" s="343"/>
      <c r="D2" s="343"/>
    </row>
    <row r="3" spans="1:6" s="24" customFormat="1" ht="124.5" customHeight="1">
      <c r="A3" s="110"/>
      <c r="B3" s="334" t="s">
        <v>1317</v>
      </c>
      <c r="C3" s="334"/>
      <c r="D3" s="334"/>
    </row>
    <row r="4" spans="1:6" s="24" customFormat="1" ht="87.95" customHeight="1">
      <c r="A4" s="110"/>
      <c r="B4" s="341" t="s">
        <v>1315</v>
      </c>
      <c r="C4" s="341"/>
      <c r="D4" s="341"/>
    </row>
    <row r="5" spans="1:6" s="24" customFormat="1" ht="57.95" customHeight="1">
      <c r="A5" s="110"/>
      <c r="B5" s="342" t="s">
        <v>1316</v>
      </c>
      <c r="C5" s="342"/>
      <c r="D5" s="342"/>
    </row>
    <row r="6" spans="1:6" s="24" customFormat="1" ht="57.75" customHeight="1" thickBot="1">
      <c r="A6" s="110"/>
      <c r="B6" s="347" t="s">
        <v>1302</v>
      </c>
      <c r="C6" s="347"/>
      <c r="D6" s="347"/>
    </row>
    <row r="7" spans="1:6" s="136" customFormat="1" ht="62.1" customHeight="1" thickTop="1">
      <c r="B7" s="335" t="s">
        <v>1300</v>
      </c>
      <c r="C7" s="335"/>
      <c r="D7" s="335"/>
    </row>
    <row r="8" spans="1:6" s="133" customFormat="1" ht="35.1" customHeight="1">
      <c r="B8" s="338" t="s">
        <v>1564</v>
      </c>
      <c r="C8" s="338"/>
      <c r="D8" s="338"/>
    </row>
    <row r="9" spans="1:6" s="133" customFormat="1" ht="35.1" customHeight="1">
      <c r="B9" s="338" t="s">
        <v>1565</v>
      </c>
      <c r="C9" s="338"/>
      <c r="D9" s="338"/>
    </row>
    <row r="10" spans="1:6" s="133" customFormat="1" ht="35.1" customHeight="1">
      <c r="B10" s="333" t="s">
        <v>1566</v>
      </c>
      <c r="C10" s="333"/>
      <c r="D10" s="333"/>
      <c r="F10" s="201"/>
    </row>
    <row r="11" spans="1:6" s="133" customFormat="1" ht="35.1" customHeight="1">
      <c r="B11" s="338" t="s">
        <v>1567</v>
      </c>
      <c r="C11" s="338"/>
      <c r="D11" s="338"/>
    </row>
    <row r="12" spans="1:6" s="134" customFormat="1" ht="30" customHeight="1">
      <c r="B12" s="135"/>
      <c r="C12" s="135"/>
    </row>
    <row r="13" spans="1:6" s="137" customFormat="1" ht="30" customHeight="1" thickBot="1">
      <c r="A13" s="339"/>
      <c r="B13" s="339"/>
      <c r="C13" s="339"/>
      <c r="D13" s="339"/>
    </row>
    <row r="14" spans="1:6" s="117" customFormat="1" ht="69.95" customHeight="1" thickTop="1">
      <c r="A14" s="348" t="s">
        <v>1301</v>
      </c>
      <c r="B14" s="348"/>
      <c r="C14" s="348"/>
      <c r="D14" s="348"/>
    </row>
    <row r="15" spans="1:6" s="116" customFormat="1" ht="39.950000000000003" customHeight="1">
      <c r="A15" s="115"/>
      <c r="B15" s="340" t="s">
        <v>1288</v>
      </c>
      <c r="C15" s="340"/>
      <c r="D15" s="340"/>
    </row>
    <row r="16" spans="1:6" s="113" customFormat="1" ht="198.95" customHeight="1" thickBot="1">
      <c r="A16" s="112"/>
      <c r="B16" s="336" t="s">
        <v>1289</v>
      </c>
      <c r="C16" s="336"/>
      <c r="D16" s="336"/>
    </row>
    <row r="17" spans="1:6" s="117" customFormat="1" ht="69.95" customHeight="1" thickTop="1">
      <c r="A17" s="348" t="s">
        <v>1254</v>
      </c>
      <c r="B17" s="348"/>
      <c r="C17" s="348"/>
      <c r="D17" s="348"/>
    </row>
    <row r="18" spans="1:6" s="113" customFormat="1" ht="39.950000000000003" customHeight="1">
      <c r="A18" s="112"/>
      <c r="B18" s="340" t="s">
        <v>1287</v>
      </c>
      <c r="C18" s="340"/>
      <c r="D18" s="340"/>
    </row>
    <row r="19" spans="1:6" s="117" customFormat="1" ht="129.75" customHeight="1">
      <c r="A19" s="112"/>
      <c r="B19" s="336" t="s">
        <v>1296</v>
      </c>
      <c r="C19" s="336"/>
      <c r="D19" s="336"/>
    </row>
    <row r="20" spans="1:6" s="117" customFormat="1" ht="179.25" customHeight="1">
      <c r="A20" s="112"/>
      <c r="B20" s="350" t="s">
        <v>1297</v>
      </c>
      <c r="C20" s="350"/>
      <c r="D20" s="350"/>
      <c r="E20" s="119"/>
      <c r="F20" s="119"/>
    </row>
    <row r="21" spans="1:6" s="117" customFormat="1" ht="156" customHeight="1" thickBot="1">
      <c r="A21" s="112"/>
      <c r="B21" s="350" t="s">
        <v>1298</v>
      </c>
      <c r="C21" s="350"/>
      <c r="D21" s="350"/>
    </row>
    <row r="22" spans="1:6" s="117" customFormat="1" ht="69.95" customHeight="1" thickTop="1">
      <c r="A22" s="348" t="s">
        <v>1281</v>
      </c>
      <c r="B22" s="348"/>
      <c r="C22" s="348"/>
      <c r="D22" s="348"/>
    </row>
    <row r="23" spans="1:6" s="113" customFormat="1" ht="39.950000000000003" customHeight="1">
      <c r="A23" s="112"/>
      <c r="B23" s="340" t="s">
        <v>1286</v>
      </c>
      <c r="C23" s="340"/>
      <c r="D23" s="340"/>
    </row>
    <row r="24" spans="1:6" s="113" customFormat="1" ht="75" customHeight="1">
      <c r="A24" s="112"/>
      <c r="B24" s="336" t="s">
        <v>1290</v>
      </c>
      <c r="C24" s="336"/>
      <c r="D24" s="336"/>
    </row>
    <row r="25" spans="1:6" s="113" customFormat="1" ht="30" customHeight="1">
      <c r="A25" s="112"/>
      <c r="B25" s="121"/>
      <c r="C25" s="121"/>
      <c r="D25" s="121"/>
    </row>
    <row r="26" spans="1:6" s="120" customFormat="1" ht="123" customHeight="1">
      <c r="A26" s="112"/>
      <c r="B26" s="114" t="s">
        <v>1255</v>
      </c>
      <c r="C26" s="344" t="s">
        <v>1291</v>
      </c>
      <c r="D26" s="344"/>
    </row>
    <row r="27" spans="1:6" s="120" customFormat="1" ht="30.95" customHeight="1">
      <c r="A27" s="118"/>
      <c r="B27" s="114"/>
      <c r="C27" s="119"/>
      <c r="D27" s="122" t="s">
        <v>1256</v>
      </c>
    </row>
    <row r="28" spans="1:6" s="120" customFormat="1" ht="30.95" customHeight="1">
      <c r="A28" s="118"/>
      <c r="B28" s="114"/>
      <c r="C28" s="119"/>
      <c r="D28" s="122" t="s">
        <v>1257</v>
      </c>
    </row>
    <row r="29" spans="1:6" s="120" customFormat="1" ht="30.95" customHeight="1">
      <c r="A29" s="118"/>
      <c r="B29" s="114"/>
      <c r="C29" s="119"/>
      <c r="D29" s="122" t="s">
        <v>1258</v>
      </c>
    </row>
    <row r="30" spans="1:6" s="120" customFormat="1" ht="30.95" customHeight="1">
      <c r="A30" s="118"/>
      <c r="B30" s="114"/>
      <c r="C30" s="119"/>
      <c r="D30" s="122" t="s">
        <v>1259</v>
      </c>
    </row>
    <row r="31" spans="1:6" s="120" customFormat="1" ht="30.95" customHeight="1">
      <c r="A31" s="118"/>
      <c r="B31" s="114"/>
      <c r="C31" s="119"/>
      <c r="D31" s="122" t="s">
        <v>1260</v>
      </c>
    </row>
    <row r="32" spans="1:6" s="113" customFormat="1" ht="23.1" customHeight="1">
      <c r="A32" s="118"/>
      <c r="B32" s="114"/>
      <c r="C32" s="119"/>
      <c r="D32" s="122" t="s">
        <v>1268</v>
      </c>
    </row>
    <row r="33" spans="1:4" s="113" customFormat="1" ht="32.1" customHeight="1">
      <c r="A33" s="118"/>
      <c r="B33" s="114"/>
      <c r="C33" s="119"/>
      <c r="D33" s="122" t="s">
        <v>1269</v>
      </c>
    </row>
    <row r="34" spans="1:4" s="112" customFormat="1" ht="63.95" customHeight="1">
      <c r="B34" s="111"/>
      <c r="C34" s="111"/>
      <c r="D34" s="126" t="s">
        <v>1292</v>
      </c>
    </row>
    <row r="35" spans="1:4" s="116" customFormat="1" ht="81.95" customHeight="1">
      <c r="A35" s="112"/>
      <c r="B35" s="114" t="s">
        <v>1261</v>
      </c>
      <c r="C35" s="344" t="s">
        <v>1262</v>
      </c>
      <c r="D35" s="344"/>
    </row>
    <row r="36" spans="1:4" s="120" customFormat="1" ht="29.1" customHeight="1">
      <c r="A36" s="118"/>
      <c r="B36" s="114"/>
      <c r="C36" s="119"/>
      <c r="D36" s="122" t="s">
        <v>1256</v>
      </c>
    </row>
    <row r="37" spans="1:4" s="120" customFormat="1" ht="29.1" customHeight="1">
      <c r="A37" s="118"/>
      <c r="B37" s="114"/>
      <c r="C37" s="119"/>
      <c r="D37" s="122" t="s">
        <v>1257</v>
      </c>
    </row>
    <row r="38" spans="1:4" s="120" customFormat="1" ht="29.1" customHeight="1">
      <c r="A38" s="118"/>
      <c r="B38" s="114"/>
      <c r="C38" s="119"/>
      <c r="D38" s="122" t="s">
        <v>1258</v>
      </c>
    </row>
    <row r="39" spans="1:4" s="120" customFormat="1" ht="29.1" customHeight="1">
      <c r="A39" s="118"/>
      <c r="B39" s="114"/>
      <c r="C39" s="119"/>
      <c r="D39" s="122" t="s">
        <v>1259</v>
      </c>
    </row>
    <row r="40" spans="1:4" s="118" customFormat="1" ht="50.1" customHeight="1">
      <c r="B40" s="114"/>
      <c r="C40" s="119"/>
      <c r="D40" s="122" t="s">
        <v>1260</v>
      </c>
    </row>
    <row r="41" spans="1:4" s="116" customFormat="1" ht="63" customHeight="1">
      <c r="A41" s="112"/>
      <c r="B41" s="114" t="s">
        <v>1263</v>
      </c>
      <c r="C41" s="344" t="s">
        <v>1264</v>
      </c>
      <c r="D41" s="344"/>
    </row>
    <row r="42" spans="1:4" s="120" customFormat="1" ht="83.1" customHeight="1">
      <c r="A42" s="118"/>
      <c r="B42" s="114"/>
      <c r="C42" s="119"/>
      <c r="D42" s="122" t="s">
        <v>1282</v>
      </c>
    </row>
    <row r="43" spans="1:4" s="120" customFormat="1" ht="48.95" customHeight="1">
      <c r="A43" s="118"/>
      <c r="B43" s="114"/>
      <c r="C43" s="119"/>
      <c r="D43" s="122" t="s">
        <v>1283</v>
      </c>
    </row>
    <row r="44" spans="1:4" s="120" customFormat="1" ht="47.1" customHeight="1">
      <c r="A44" s="118"/>
      <c r="B44" s="114"/>
      <c r="C44" s="119"/>
      <c r="D44" s="122" t="s">
        <v>1284</v>
      </c>
    </row>
    <row r="45" spans="1:4" s="118" customFormat="1" ht="90" customHeight="1">
      <c r="B45" s="114"/>
      <c r="C45" s="119"/>
      <c r="D45" s="122" t="s">
        <v>1285</v>
      </c>
    </row>
    <row r="46" spans="1:4" s="112" customFormat="1" ht="210" customHeight="1">
      <c r="B46" s="114" t="s">
        <v>1265</v>
      </c>
      <c r="C46" s="344" t="s">
        <v>1293</v>
      </c>
      <c r="D46" s="344"/>
    </row>
    <row r="47" spans="1:4" ht="228" customHeight="1" thickBot="1">
      <c r="A47" s="112"/>
      <c r="B47" s="114" t="s">
        <v>1266</v>
      </c>
      <c r="C47" s="344" t="s">
        <v>1267</v>
      </c>
      <c r="D47" s="344"/>
    </row>
    <row r="48" spans="1:4" s="117" customFormat="1" ht="69.95" customHeight="1" thickTop="1">
      <c r="A48" s="348" t="s">
        <v>1270</v>
      </c>
      <c r="B48" s="348"/>
      <c r="C48" s="348"/>
      <c r="D48" s="348"/>
    </row>
    <row r="49" spans="1:4" s="113" customFormat="1" ht="39.950000000000003" customHeight="1">
      <c r="A49" s="112"/>
      <c r="B49" s="340" t="s">
        <v>1286</v>
      </c>
      <c r="C49" s="340"/>
      <c r="D49" s="340"/>
    </row>
    <row r="50" spans="1:4" s="113" customFormat="1" ht="90" customHeight="1">
      <c r="A50" s="112"/>
      <c r="B50" s="336" t="s">
        <v>1294</v>
      </c>
      <c r="C50" s="336"/>
      <c r="D50" s="336"/>
    </row>
    <row r="51" spans="1:4" s="116" customFormat="1" ht="32.1" customHeight="1">
      <c r="A51" s="115"/>
      <c r="B51" s="196" t="s">
        <v>1271</v>
      </c>
      <c r="C51" s="351" t="s">
        <v>1277</v>
      </c>
      <c r="D51" s="351"/>
    </row>
    <row r="52" spans="1:4" s="116" customFormat="1" ht="32.1" customHeight="1">
      <c r="A52" s="115"/>
      <c r="B52" s="196" t="s">
        <v>1272</v>
      </c>
      <c r="C52" s="351" t="s">
        <v>1278</v>
      </c>
      <c r="D52" s="351"/>
    </row>
    <row r="53" spans="1:4" s="116" customFormat="1" ht="32.1" customHeight="1">
      <c r="A53" s="115"/>
      <c r="B53" s="196" t="s">
        <v>1273</v>
      </c>
      <c r="C53" s="351" t="s">
        <v>1279</v>
      </c>
      <c r="D53" s="351"/>
    </row>
    <row r="54" spans="1:4" s="116" customFormat="1" ht="32.1" customHeight="1">
      <c r="A54" s="115"/>
      <c r="B54" s="196" t="s">
        <v>1274</v>
      </c>
      <c r="C54" s="351" t="s">
        <v>1280</v>
      </c>
      <c r="D54" s="351"/>
    </row>
    <row r="55" spans="1:4" s="112" customFormat="1" ht="73.5" customHeight="1">
      <c r="A55" s="115"/>
      <c r="B55" s="196" t="s">
        <v>1275</v>
      </c>
      <c r="C55" s="349" t="s">
        <v>1311</v>
      </c>
      <c r="D55" s="349"/>
    </row>
    <row r="56" spans="1:4" ht="63" customHeight="1">
      <c r="B56" s="196" t="s">
        <v>1276</v>
      </c>
      <c r="C56" s="349" t="s">
        <v>1312</v>
      </c>
      <c r="D56" s="349"/>
    </row>
    <row r="57" spans="1:4" s="113" customFormat="1" ht="141.94999999999999" customHeight="1">
      <c r="A57" s="112"/>
      <c r="B57" s="336" t="s">
        <v>1295</v>
      </c>
      <c r="C57" s="336"/>
      <c r="D57" s="336"/>
    </row>
    <row r="58" spans="1:4" s="195" customFormat="1" ht="18" customHeight="1">
      <c r="A58" s="193"/>
      <c r="B58" s="194"/>
      <c r="C58" s="194"/>
      <c r="D58" s="194"/>
    </row>
    <row r="59" spans="1:4" s="130" customFormat="1" ht="39.950000000000003" customHeight="1">
      <c r="A59" s="129"/>
      <c r="B59" s="345" t="s">
        <v>1299</v>
      </c>
      <c r="C59" s="345"/>
      <c r="D59" s="345"/>
    </row>
    <row r="60" spans="1:4" s="130" customFormat="1" ht="117" customHeight="1">
      <c r="A60" s="129"/>
      <c r="B60" s="346" t="s">
        <v>1313</v>
      </c>
      <c r="C60" s="346"/>
      <c r="D60" s="346"/>
    </row>
    <row r="61" spans="1:4" s="132" customFormat="1">
      <c r="A61" s="131"/>
    </row>
    <row r="62" spans="1:4" s="125" customFormat="1">
      <c r="A62" s="124"/>
    </row>
    <row r="63" spans="1:4" s="125" customFormat="1">
      <c r="A63" s="124"/>
    </row>
    <row r="64" spans="1:4" s="125" customFormat="1">
      <c r="A64" s="124"/>
    </row>
    <row r="65" spans="1:1" s="125" customFormat="1">
      <c r="A65" s="124"/>
    </row>
    <row r="66" spans="1:1" s="125" customFormat="1">
      <c r="A66" s="124"/>
    </row>
    <row r="67" spans="1:1" s="125" customFormat="1">
      <c r="A67" s="124"/>
    </row>
    <row r="68" spans="1:1" s="125" customFormat="1">
      <c r="A68" s="124"/>
    </row>
    <row r="69" spans="1:1" s="125" customFormat="1">
      <c r="A69" s="124"/>
    </row>
    <row r="70" spans="1:1" s="125" customFormat="1">
      <c r="A70" s="124"/>
    </row>
    <row r="71" spans="1:1" s="125" customFormat="1">
      <c r="A71" s="124"/>
    </row>
    <row r="72" spans="1:1" s="125" customFormat="1">
      <c r="A72" s="124"/>
    </row>
    <row r="73" spans="1:1" s="125" customFormat="1">
      <c r="A73" s="124"/>
    </row>
    <row r="74" spans="1:1" s="125" customFormat="1">
      <c r="A74" s="124"/>
    </row>
    <row r="75" spans="1:1" s="125" customFormat="1">
      <c r="A75" s="124"/>
    </row>
    <row r="76" spans="1:1" s="125" customFormat="1">
      <c r="A76" s="124"/>
    </row>
    <row r="77" spans="1:1" s="125" customFormat="1">
      <c r="A77" s="124"/>
    </row>
    <row r="78" spans="1:1" s="125" customFormat="1">
      <c r="A78" s="124"/>
    </row>
    <row r="79" spans="1:1" s="125" customFormat="1">
      <c r="A79" s="124"/>
    </row>
    <row r="80" spans="1:1" s="125" customFormat="1">
      <c r="A80" s="124"/>
    </row>
    <row r="81" spans="1:1" s="125" customFormat="1">
      <c r="A81" s="124"/>
    </row>
    <row r="82" spans="1:1" s="125" customFormat="1">
      <c r="A82" s="124"/>
    </row>
    <row r="83" spans="1:1" s="125" customFormat="1">
      <c r="A83" s="124"/>
    </row>
    <row r="84" spans="1:1" s="125" customFormat="1">
      <c r="A84" s="124"/>
    </row>
    <row r="85" spans="1:1" s="125" customFormat="1">
      <c r="A85" s="124"/>
    </row>
    <row r="86" spans="1:1" s="125" customFormat="1">
      <c r="A86" s="124"/>
    </row>
    <row r="87" spans="1:1" s="125" customFormat="1">
      <c r="A87" s="124"/>
    </row>
    <row r="88" spans="1:1" s="125" customFormat="1">
      <c r="A88" s="124"/>
    </row>
    <row r="89" spans="1:1" s="125" customFormat="1">
      <c r="A89" s="124"/>
    </row>
    <row r="90" spans="1:1" s="125" customFormat="1">
      <c r="A90" s="124"/>
    </row>
    <row r="91" spans="1:1" s="125" customFormat="1">
      <c r="A91" s="124"/>
    </row>
    <row r="92" spans="1:1" s="125" customFormat="1">
      <c r="A92" s="124"/>
    </row>
    <row r="93" spans="1:1" s="125" customFormat="1">
      <c r="A93" s="124"/>
    </row>
    <row r="94" spans="1:1" s="125" customFormat="1">
      <c r="A94" s="124"/>
    </row>
    <row r="95" spans="1:1" s="125" customFormat="1">
      <c r="A95" s="124"/>
    </row>
    <row r="96" spans="1:1" s="125" customFormat="1">
      <c r="A96" s="124"/>
    </row>
    <row r="97" spans="1:1" s="125" customFormat="1">
      <c r="A97" s="124"/>
    </row>
    <row r="98" spans="1:1" s="125" customFormat="1">
      <c r="A98" s="124"/>
    </row>
    <row r="99" spans="1:1" s="125" customFormat="1">
      <c r="A99" s="124"/>
    </row>
    <row r="100" spans="1:1" s="125" customFormat="1">
      <c r="A100" s="124"/>
    </row>
    <row r="101" spans="1:1" s="125" customFormat="1">
      <c r="A101" s="124"/>
    </row>
    <row r="102" spans="1:1" s="125" customFormat="1">
      <c r="A102" s="124"/>
    </row>
    <row r="103" spans="1:1" s="125" customFormat="1">
      <c r="A103" s="124"/>
    </row>
    <row r="104" spans="1:1" s="125" customFormat="1">
      <c r="A104" s="124"/>
    </row>
    <row r="105" spans="1:1" s="125" customFormat="1">
      <c r="A105" s="124"/>
    </row>
    <row r="106" spans="1:1" s="125" customFormat="1">
      <c r="A106" s="124"/>
    </row>
    <row r="107" spans="1:1" s="125" customFormat="1">
      <c r="A107" s="124"/>
    </row>
    <row r="108" spans="1:1" s="125" customFormat="1">
      <c r="A108" s="124"/>
    </row>
    <row r="109" spans="1:1" s="125" customFormat="1">
      <c r="A109" s="124"/>
    </row>
    <row r="110" spans="1:1" s="125" customFormat="1">
      <c r="A110" s="124"/>
    </row>
    <row r="111" spans="1:1" s="125" customFormat="1">
      <c r="A111" s="124"/>
    </row>
    <row r="112" spans="1:1" s="125" customFormat="1">
      <c r="A112" s="124"/>
    </row>
    <row r="113" spans="1:1" s="125" customFormat="1">
      <c r="A113" s="124"/>
    </row>
    <row r="114" spans="1:1" s="125" customFormat="1">
      <c r="A114" s="124"/>
    </row>
    <row r="115" spans="1:1" s="125" customFormat="1">
      <c r="A115" s="124"/>
    </row>
    <row r="116" spans="1:1" s="125" customFormat="1">
      <c r="A116" s="124"/>
    </row>
    <row r="117" spans="1:1" s="125" customFormat="1">
      <c r="A117" s="124"/>
    </row>
    <row r="118" spans="1:1" s="125" customFormat="1">
      <c r="A118" s="124"/>
    </row>
    <row r="119" spans="1:1" s="125" customFormat="1">
      <c r="A119" s="124"/>
    </row>
    <row r="120" spans="1:1" s="125" customFormat="1">
      <c r="A120" s="124"/>
    </row>
    <row r="121" spans="1:1" s="125" customFormat="1">
      <c r="A121" s="124"/>
    </row>
    <row r="122" spans="1:1" s="125" customFormat="1">
      <c r="A122" s="124"/>
    </row>
    <row r="123" spans="1:1" s="125" customFormat="1">
      <c r="A123" s="124"/>
    </row>
    <row r="124" spans="1:1" s="125" customFormat="1">
      <c r="A124" s="124"/>
    </row>
    <row r="125" spans="1:1" s="125" customFormat="1">
      <c r="A125" s="124"/>
    </row>
  </sheetData>
  <mergeCells count="40">
    <mergeCell ref="B59:D59"/>
    <mergeCell ref="B60:D60"/>
    <mergeCell ref="B6:D6"/>
    <mergeCell ref="A14:D14"/>
    <mergeCell ref="A17:D17"/>
    <mergeCell ref="A22:D22"/>
    <mergeCell ref="A48:D48"/>
    <mergeCell ref="C56:D56"/>
    <mergeCell ref="B57:D57"/>
    <mergeCell ref="B20:D20"/>
    <mergeCell ref="B21:D21"/>
    <mergeCell ref="C51:D51"/>
    <mergeCell ref="C52:D52"/>
    <mergeCell ref="C53:D53"/>
    <mergeCell ref="C54:D54"/>
    <mergeCell ref="C55:D55"/>
    <mergeCell ref="B50:D50"/>
    <mergeCell ref="B49:D49"/>
    <mergeCell ref="B19:D19"/>
    <mergeCell ref="B18:D18"/>
    <mergeCell ref="C47:D47"/>
    <mergeCell ref="B23:D23"/>
    <mergeCell ref="B24:D24"/>
    <mergeCell ref="C26:D26"/>
    <mergeCell ref="C35:D35"/>
    <mergeCell ref="C41:D41"/>
    <mergeCell ref="C46:D46"/>
    <mergeCell ref="B10:D10"/>
    <mergeCell ref="B3:D3"/>
    <mergeCell ref="B7:D7"/>
    <mergeCell ref="B16:D16"/>
    <mergeCell ref="A1:D1"/>
    <mergeCell ref="B8:D8"/>
    <mergeCell ref="B9:D9"/>
    <mergeCell ref="B11:D11"/>
    <mergeCell ref="A13:D13"/>
    <mergeCell ref="B15:D15"/>
    <mergeCell ref="B4:D4"/>
    <mergeCell ref="B5:D5"/>
    <mergeCell ref="B2:D2"/>
  </mergeCells>
  <hyperlinks>
    <hyperlink ref="B8" location="'Measure Selection Tool'!A1" display="3)  Measure Selection Tool"/>
    <hyperlink ref="B9" location="'Summary Sheet'!A1" display="4)  Summary"/>
    <hyperlink ref="B11" location="'Links to Source Documents'!A1" display="5) Links to Source Documents"/>
    <hyperlink ref="B5" r:id="rId1"/>
    <hyperlink ref="C5" r:id="rId2" display="http://buyingvalue.org/contact"/>
    <hyperlink ref="D5" r:id="rId3" display="http://buyingvalue.org/contact"/>
    <hyperlink ref="B10" location="'Measure Crosswalk'!A1" display="4)  Measure Crosswalk"/>
    <hyperlink ref="C10" location="'Measure Crosswalk'!A1" display="'Measure Crosswalk'!A1"/>
    <hyperlink ref="D10" location="'Measure Crosswalk'!A1" display="'Measure Crosswalk'!A1"/>
  </hyperlinks>
  <pageMargins left="0.7" right="0.7" top="0.75" bottom="0.75" header="0.3" footer="0.3"/>
  <pageSetup scale="36"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sheetPr codeName="Sheet4" enableFormatConditionsCalculation="0"/>
  <dimension ref="A1:V68"/>
  <sheetViews>
    <sheetView zoomScale="71" zoomScaleNormal="71" zoomScalePageLayoutView="71" workbookViewId="0">
      <selection activeCell="M3" sqref="M3"/>
    </sheetView>
  </sheetViews>
  <sheetFormatPr defaultColWidth="8.85546875" defaultRowHeight="15"/>
  <cols>
    <col min="1" max="1" width="8.85546875" style="1"/>
    <col min="2" max="3" width="34.7109375" style="6" customWidth="1"/>
    <col min="4" max="4" width="12.42578125" style="7" customWidth="1"/>
    <col min="5" max="5" width="15.28515625" style="7" customWidth="1"/>
    <col min="6" max="12" width="17.42578125" style="8" customWidth="1"/>
    <col min="13" max="13" width="19.7109375" style="7" bestFit="1" customWidth="1"/>
    <col min="14" max="14" width="18.140625" style="7" customWidth="1"/>
    <col min="15" max="15" width="13" customWidth="1"/>
    <col min="16" max="16" width="13.42578125" customWidth="1"/>
    <col min="17" max="17" width="13.7109375" customWidth="1"/>
    <col min="18" max="18" width="17.140625" customWidth="1"/>
    <col min="19" max="19" width="18.7109375" customWidth="1"/>
    <col min="20" max="20" width="14.42578125" customWidth="1"/>
    <col min="21" max="21" width="13.140625" customWidth="1"/>
    <col min="22" max="22" width="14.140625" customWidth="1"/>
  </cols>
  <sheetData>
    <row r="1" spans="1:22" ht="36.75" customHeight="1">
      <c r="A1" s="355" t="s">
        <v>28</v>
      </c>
      <c r="B1" s="356"/>
      <c r="C1" s="356"/>
      <c r="D1" s="356"/>
      <c r="E1" s="20" t="s">
        <v>27</v>
      </c>
      <c r="F1" s="352" t="s">
        <v>128</v>
      </c>
      <c r="G1" s="353"/>
      <c r="H1" s="353"/>
      <c r="I1" s="353"/>
      <c r="J1" s="353"/>
      <c r="K1" s="353"/>
      <c r="L1" s="353"/>
      <c r="M1" s="354" t="s">
        <v>29</v>
      </c>
      <c r="N1" s="353"/>
      <c r="O1" s="353"/>
      <c r="P1" s="353"/>
      <c r="Q1" s="353"/>
      <c r="R1" s="353"/>
      <c r="S1" s="353"/>
      <c r="T1" s="353"/>
      <c r="U1" s="353"/>
      <c r="V1" s="353"/>
    </row>
    <row r="2" spans="1:22" s="19" customFormat="1" ht="199.5">
      <c r="A2" s="14" t="s">
        <v>18</v>
      </c>
      <c r="B2" s="15" t="s">
        <v>0</v>
      </c>
      <c r="C2" s="15" t="s">
        <v>30</v>
      </c>
      <c r="D2" s="16" t="s">
        <v>6</v>
      </c>
      <c r="E2" s="17" t="s">
        <v>21</v>
      </c>
      <c r="F2" s="18" t="s">
        <v>129</v>
      </c>
      <c r="G2" s="18" t="s">
        <v>130</v>
      </c>
      <c r="H2" s="18" t="s">
        <v>131</v>
      </c>
      <c r="I2" s="18" t="s">
        <v>134</v>
      </c>
      <c r="J2" s="18" t="s">
        <v>135</v>
      </c>
      <c r="K2" s="18" t="s">
        <v>132</v>
      </c>
      <c r="L2" s="18" t="s">
        <v>133</v>
      </c>
      <c r="M2" s="18" t="s">
        <v>137</v>
      </c>
      <c r="N2" s="18" t="s">
        <v>138</v>
      </c>
      <c r="O2" s="18" t="s">
        <v>139</v>
      </c>
      <c r="P2" s="18" t="s">
        <v>140</v>
      </c>
      <c r="Q2" s="18" t="s">
        <v>141</v>
      </c>
      <c r="R2" s="18" t="s">
        <v>142</v>
      </c>
      <c r="S2" s="18" t="s">
        <v>143</v>
      </c>
      <c r="T2" s="18" t="s">
        <v>144</v>
      </c>
      <c r="U2" s="18" t="s">
        <v>145</v>
      </c>
      <c r="V2" s="18" t="s">
        <v>146</v>
      </c>
    </row>
    <row r="3" spans="1:22">
      <c r="A3" s="3" t="e">
        <f>Table1[[#This Row],['#]]</f>
        <v>#VALUE!</v>
      </c>
      <c r="B3" s="2" t="e">
        <f>Table1[[#This Row],[Measure Name]]</f>
        <v>#VALUE!</v>
      </c>
      <c r="C3" s="21" t="e">
        <f>Table1[[#This Row],[NQF Number]]</f>
        <v>#VALUE!</v>
      </c>
      <c r="D3" s="3" t="e">
        <f>Table1[[#This Row],[Steward]]</f>
        <v>#VALUE!</v>
      </c>
      <c r="E3" s="2" t="e">
        <f>COUNTIF(#REF!,"Yes")</f>
        <v>#REF!</v>
      </c>
      <c r="F3" s="5" t="s">
        <v>1</v>
      </c>
      <c r="G3" s="5"/>
      <c r="H3" s="5"/>
      <c r="I3" s="5"/>
      <c r="J3" s="5"/>
      <c r="K3" s="5"/>
      <c r="L3" s="5"/>
      <c r="M3" s="2" t="e">
        <f>IF(Table15[[#This Row],[NQF Number]]&gt;0,IF(ISNA(VLOOKUP(Table15[[#This Row],[NQF Number]],#REF!,5,FALSE))=TRUE,"Not Found",VLOOKUP(Table15[[#This Row],[NQF Number]],#REF!,5,FALSE)),"No NQF Number")</f>
        <v>#VALUE!</v>
      </c>
      <c r="N3" s="3"/>
      <c r="O3" s="3"/>
      <c r="P3" s="3"/>
      <c r="Q3" s="3"/>
      <c r="R3" s="3"/>
      <c r="S3" s="3"/>
      <c r="T3" s="3"/>
      <c r="U3" s="3"/>
      <c r="V3" s="3"/>
    </row>
    <row r="4" spans="1:22">
      <c r="A4" s="3" t="e">
        <f>Table1[[#This Row],['#]]</f>
        <v>#VALUE!</v>
      </c>
      <c r="B4" s="2" t="e">
        <f>Table1[[#This Row],[Measure Name]]</f>
        <v>#VALUE!</v>
      </c>
      <c r="C4" s="21" t="e">
        <f>Table1[[#This Row],[NQF Number]]</f>
        <v>#VALUE!</v>
      </c>
      <c r="D4" s="3" t="e">
        <f>Table1[[#This Row],[Steward]]</f>
        <v>#VALUE!</v>
      </c>
      <c r="E4" s="2" t="e">
        <f>COUNTIF(#REF!,"Yes")</f>
        <v>#REF!</v>
      </c>
      <c r="F4" s="5"/>
      <c r="G4" s="5"/>
      <c r="H4" s="5"/>
      <c r="I4" s="5"/>
      <c r="J4" s="5"/>
      <c r="K4" s="5"/>
      <c r="L4" s="5"/>
      <c r="M4" s="2" t="e">
        <f>IF(Table15[[#This Row],[NQF Number]]&gt;0,IF(ISNA(VLOOKUP(Table15[[#This Row],[NQF Number]],#REF!,5,FALSE))=TRUE,"Not Found",VLOOKUP(Table15[[#This Row],[NQF Number]],#REF!,5,FALSE)),"No NQF Number")</f>
        <v>#VALUE!</v>
      </c>
      <c r="N4" s="3"/>
      <c r="O4" s="3"/>
      <c r="P4" s="3"/>
      <c r="Q4" s="3"/>
      <c r="R4" s="3"/>
      <c r="S4" s="3"/>
      <c r="T4" s="3"/>
      <c r="U4" s="3"/>
      <c r="V4" s="3"/>
    </row>
    <row r="5" spans="1:22">
      <c r="A5" s="3" t="e">
        <f>Table1[[#This Row],['#]]</f>
        <v>#VALUE!</v>
      </c>
      <c r="B5" s="2" t="e">
        <f>Table1[[#This Row],[Measure Name]]</f>
        <v>#VALUE!</v>
      </c>
      <c r="C5" s="21" t="e">
        <f>Table1[[#This Row],[NQF Number]]</f>
        <v>#VALUE!</v>
      </c>
      <c r="D5" s="3" t="e">
        <f>Table1[[#This Row],[Steward]]</f>
        <v>#VALUE!</v>
      </c>
      <c r="E5" s="2" t="e">
        <f>COUNTIF(#REF!,"Yes")</f>
        <v>#REF!</v>
      </c>
      <c r="F5" s="3"/>
      <c r="G5" s="3"/>
      <c r="H5" s="3"/>
      <c r="I5" s="3"/>
      <c r="J5" s="3"/>
      <c r="K5" s="3"/>
      <c r="L5" s="3"/>
      <c r="M5" s="2" t="e">
        <f>IF(Table15[[#This Row],[NQF Number]]&gt;0,IF(ISNA(VLOOKUP(Table15[[#This Row],[NQF Number]],#REF!,5,FALSE))=TRUE,"Not Found",VLOOKUP(Table15[[#This Row],[NQF Number]],#REF!,5,FALSE)),"No NQF Number")</f>
        <v>#VALUE!</v>
      </c>
      <c r="N5" s="5"/>
      <c r="O5" s="3"/>
      <c r="P5" s="3"/>
      <c r="Q5" s="3"/>
      <c r="R5" s="3"/>
      <c r="S5" s="3"/>
      <c r="T5" s="3"/>
      <c r="U5" s="3"/>
      <c r="V5" s="3"/>
    </row>
    <row r="6" spans="1:22" ht="45">
      <c r="A6" s="3">
        <f>Table1[[#This Row],['#]]</f>
        <v>1</v>
      </c>
      <c r="B6" s="2" t="str">
        <f>Table1[[#This Row],[Measure Name]]</f>
        <v>CAHPS® Clinician/Group Surveys - (Adult Primary Care, Pediatric Care, and Specialist Care Surveys)</v>
      </c>
      <c r="C6" s="21" t="str">
        <f>Table1[[#This Row],[NQF Number]]</f>
        <v>0005</v>
      </c>
      <c r="D6" s="3" t="str">
        <f>Table1[[#This Row],[Steward]]</f>
        <v>AHRQ</v>
      </c>
      <c r="E6" s="2" t="e">
        <f>COUNTIF(#REF!,"Yes")</f>
        <v>#REF!</v>
      </c>
      <c r="F6" s="5"/>
      <c r="G6" s="5"/>
      <c r="H6" s="5"/>
      <c r="I6" s="5"/>
      <c r="J6" s="5"/>
      <c r="K6" s="5"/>
      <c r="L6" s="5"/>
      <c r="M6" s="2" t="e">
        <f>IF(Table15[[#This Row],[NQF Number]]&gt;0,IF(ISNA(VLOOKUP(Table15[[#This Row],[NQF Number]],#REF!,5,FALSE))=TRUE,"Not Found",VLOOKUP(Table15[[#This Row],[NQF Number]],#REF!,5,FALSE)),"No NQF Number")</f>
        <v>#REF!</v>
      </c>
      <c r="N6" s="3"/>
      <c r="O6" s="3"/>
      <c r="P6" s="3"/>
      <c r="Q6" s="3"/>
      <c r="R6" s="3"/>
      <c r="S6" s="3"/>
      <c r="T6" s="3"/>
      <c r="U6" s="3"/>
      <c r="V6" s="3"/>
    </row>
    <row r="7" spans="1:22" ht="30">
      <c r="A7" s="3">
        <f>Table1[[#This Row],['#]]</f>
        <v>2</v>
      </c>
      <c r="B7" s="2" t="str">
        <f>Table1[[#This Row],[Measure Name]]</f>
        <v>Documentation of Current Medications in the Medical Record</v>
      </c>
      <c r="C7" s="21" t="str">
        <f>Table1[[#This Row],[NQF Number]]</f>
        <v>0419</v>
      </c>
      <c r="D7" s="3" t="str">
        <f>Table1[[#This Row],[Steward]]</f>
        <v>CMS</v>
      </c>
      <c r="E7" s="2" t="e">
        <f>COUNTIF(#REF!,"Yes")</f>
        <v>#REF!</v>
      </c>
      <c r="F7" s="5" t="s">
        <v>1</v>
      </c>
      <c r="G7" s="5"/>
      <c r="H7" s="5"/>
      <c r="I7" s="5"/>
      <c r="J7" s="5"/>
      <c r="K7" s="5"/>
      <c r="L7" s="5"/>
      <c r="M7" s="2" t="e">
        <f>IF(Table15[[#This Row],[NQF Number]]&gt;0,IF(ISNA(VLOOKUP(Table15[[#This Row],[NQF Number]],#REF!,5,FALSE))=TRUE,"Not Found",VLOOKUP(Table15[[#This Row],[NQF Number]],#REF!,5,FALSE)),"No NQF Number")</f>
        <v>#REF!</v>
      </c>
      <c r="N7" s="3"/>
      <c r="O7" s="3"/>
      <c r="P7" s="3"/>
      <c r="Q7" s="3"/>
      <c r="R7" s="3"/>
      <c r="S7" s="3"/>
      <c r="T7" s="3"/>
      <c r="U7" s="3"/>
      <c r="V7" s="3"/>
    </row>
    <row r="8" spans="1:22" ht="30">
      <c r="A8" s="3">
        <f>Table1[[#This Row],['#]]</f>
        <v>3</v>
      </c>
      <c r="B8" s="2" t="str">
        <f>Table1[[#This Row],[Measure Name]]</f>
        <v>Annual Monitoring of Persistent Medications (roll-up)</v>
      </c>
      <c r="C8" s="21" t="str">
        <f>Table1[[#This Row],[NQF Number]]</f>
        <v>2371</v>
      </c>
      <c r="D8" s="3" t="str">
        <f>Table1[[#This Row],[Steward]]</f>
        <v>NCQA</v>
      </c>
      <c r="E8" s="2" t="e">
        <f>COUNTIF(#REF!,"Yes")</f>
        <v>#REF!</v>
      </c>
      <c r="F8" s="5"/>
      <c r="G8" s="5"/>
      <c r="H8" s="5"/>
      <c r="I8" s="5"/>
      <c r="J8" s="5"/>
      <c r="K8" s="5"/>
      <c r="L8" s="5"/>
      <c r="M8" s="2" t="e">
        <f>IF(Table15[[#This Row],[NQF Number]]&gt;0,IF(ISNA(VLOOKUP(Table15[[#This Row],[NQF Number]],#REF!,5,FALSE))=TRUE,"Not Found",VLOOKUP(Table15[[#This Row],[NQF Number]],#REF!,5,FALSE)),"No NQF Number")</f>
        <v>#REF!</v>
      </c>
      <c r="N8" s="3"/>
      <c r="O8" s="3"/>
      <c r="P8" s="3"/>
      <c r="Q8" s="3"/>
      <c r="R8" s="3"/>
      <c r="S8" s="3"/>
      <c r="T8" s="3"/>
      <c r="U8" s="3"/>
      <c r="V8" s="3"/>
    </row>
    <row r="9" spans="1:22" ht="66.75" customHeight="1">
      <c r="A9" s="3">
        <f>Table1[[#This Row],['#]]</f>
        <v>4</v>
      </c>
      <c r="B9" s="2" t="str">
        <f>Table1[[#This Row],[Measure Name]]</f>
        <v>Plan All-Cause Readmission</v>
      </c>
      <c r="C9" s="21" t="str">
        <f>Table1[[#This Row],[NQF Number]]</f>
        <v>1768</v>
      </c>
      <c r="D9" s="3" t="str">
        <f>Table1[[#This Row],[Steward]]</f>
        <v xml:space="preserve">NCQA </v>
      </c>
      <c r="E9" s="2" t="e">
        <f>COUNTIF(#REF!,"Yes")</f>
        <v>#REF!</v>
      </c>
      <c r="F9" s="5"/>
      <c r="G9" s="5"/>
      <c r="H9" s="5"/>
      <c r="I9" s="5"/>
      <c r="J9" s="5"/>
      <c r="K9" s="5"/>
      <c r="L9" s="5"/>
      <c r="M9" s="2" t="e">
        <f>IF(Table15[[#This Row],[NQF Number]]&gt;0,IF(ISNA(VLOOKUP(Table15[[#This Row],[NQF Number]],#REF!,5,FALSE))=TRUE,"Not Found",VLOOKUP(Table15[[#This Row],[NQF Number]],#REF!,5,FALSE)),"No NQF Number")</f>
        <v>#REF!</v>
      </c>
      <c r="N9" s="3" t="s">
        <v>1</v>
      </c>
      <c r="O9" s="3"/>
      <c r="P9" s="3"/>
      <c r="Q9" s="3"/>
      <c r="R9" s="3"/>
      <c r="S9" s="3"/>
      <c r="T9" s="3"/>
      <c r="U9" s="3"/>
      <c r="V9" s="3"/>
    </row>
    <row r="10" spans="1:22" ht="45">
      <c r="A10" s="3">
        <f>Table1[[#This Row],['#]]</f>
        <v>5</v>
      </c>
      <c r="B10" s="2" t="str">
        <f>Table1[[#This Row],[Measure Name]]</f>
        <v>Skilled Nursing Facility 30-Day All-Cause Readmission Measure (SNFRM)</v>
      </c>
      <c r="C10" s="21" t="str">
        <f>Table1[[#This Row],[NQF Number]]</f>
        <v>2510</v>
      </c>
      <c r="D10" s="3" t="str">
        <f>Table1[[#This Row],[Steward]]</f>
        <v>CMS</v>
      </c>
      <c r="E10" s="2" t="e">
        <f>COUNTIF(#REF!,"Yes")</f>
        <v>#REF!</v>
      </c>
      <c r="F10" s="5"/>
      <c r="G10" s="5"/>
      <c r="H10" s="5"/>
      <c r="I10" s="5"/>
      <c r="J10" s="5"/>
      <c r="K10" s="5"/>
      <c r="L10" s="5"/>
      <c r="M10" s="2" t="e">
        <f>IF(Table15[[#This Row],[NQF Number]]&gt;0,IF(ISNA(VLOOKUP(Table15[[#This Row],[NQF Number]],#REF!,5,FALSE))=TRUE,"Not Found",VLOOKUP(Table15[[#This Row],[NQF Number]],#REF!,5,FALSE)),"No NQF Number")</f>
        <v>#REF!</v>
      </c>
      <c r="N10" s="3"/>
      <c r="O10" s="3"/>
      <c r="P10" s="3"/>
      <c r="Q10" s="3"/>
      <c r="R10" s="3"/>
      <c r="S10" s="3"/>
      <c r="T10" s="3"/>
      <c r="U10" s="3"/>
      <c r="V10" s="3"/>
    </row>
    <row r="11" spans="1:22" ht="30">
      <c r="A11" s="3">
        <f>Table1[[#This Row],['#]]</f>
        <v>6</v>
      </c>
      <c r="B11" s="2" t="str">
        <f>Table1[[#This Row],[Measure Name]]</f>
        <v>'All-Cause Unplanned Admissions for Patients with Diabetes</v>
      </c>
      <c r="C11" s="21">
        <f>Table1[[#This Row],[NQF Number]]</f>
        <v>0</v>
      </c>
      <c r="D11" s="3" t="str">
        <f>Table1[[#This Row],[Steward]]</f>
        <v>CMS</v>
      </c>
      <c r="E11" s="2" t="e">
        <f>COUNTIF(#REF!,"Yes")</f>
        <v>#REF!</v>
      </c>
      <c r="F11" s="5"/>
      <c r="G11" s="5"/>
      <c r="H11" s="5"/>
      <c r="I11" s="5"/>
      <c r="J11" s="5"/>
      <c r="K11" s="5"/>
      <c r="L11" s="5"/>
      <c r="M11" s="2" t="str">
        <f>IF(Table15[[#This Row],[NQF Number]]&gt;0,IF(ISNA(VLOOKUP(Table15[[#This Row],[NQF Number]],#REF!,5,FALSE))=TRUE,"Not Found",VLOOKUP(Table15[[#This Row],[NQF Number]],#REF!,5,FALSE)),"No NQF Number")</f>
        <v>No NQF Number</v>
      </c>
      <c r="N11" s="3" t="s">
        <v>1</v>
      </c>
      <c r="O11" s="3"/>
      <c r="P11" s="3"/>
      <c r="Q11" s="3"/>
      <c r="R11" s="3"/>
      <c r="S11" s="3"/>
      <c r="T11" s="3"/>
      <c r="U11" s="3"/>
      <c r="V11" s="3"/>
    </row>
    <row r="12" spans="1:22" ht="30">
      <c r="A12" s="3">
        <f>Table1[[#This Row],['#]]</f>
        <v>7</v>
      </c>
      <c r="B12" s="2" t="str">
        <f>Table1[[#This Row],[Measure Name]]</f>
        <v>All-Cause Unplanned Admissions for Patients with Heart Failure</v>
      </c>
      <c r="C12" s="21">
        <f>Table1[[#This Row],[NQF Number]]</f>
        <v>0</v>
      </c>
      <c r="D12" s="3" t="str">
        <f>Table1[[#This Row],[Steward]]</f>
        <v>CMS</v>
      </c>
      <c r="E12" s="2" t="e">
        <f>COUNTIF(#REF!,"Yes")</f>
        <v>#REF!</v>
      </c>
      <c r="F12" s="5"/>
      <c r="G12" s="5"/>
      <c r="H12" s="5"/>
      <c r="I12" s="5"/>
      <c r="J12" s="5"/>
      <c r="K12" s="5"/>
      <c r="L12" s="5"/>
      <c r="M12" s="2" t="str">
        <f>IF(Table15[[#This Row],[NQF Number]]&gt;0,IF(ISNA(VLOOKUP(Table15[[#This Row],[NQF Number]],#REF!,5,FALSE))=TRUE,"Not Found",VLOOKUP(Table15[[#This Row],[NQF Number]],#REF!,5,FALSE)),"No NQF Number")</f>
        <v>No NQF Number</v>
      </c>
      <c r="N12" s="3"/>
      <c r="O12" s="3"/>
      <c r="P12" s="3"/>
      <c r="Q12" s="3"/>
      <c r="R12" s="3"/>
      <c r="S12" s="3"/>
      <c r="T12" s="3"/>
      <c r="U12" s="3"/>
      <c r="V12" s="3"/>
    </row>
    <row r="13" spans="1:22" ht="45">
      <c r="A13" s="3">
        <f>Table1[[#This Row],['#]]</f>
        <v>8</v>
      </c>
      <c r="B13" s="2" t="str">
        <f>Table1[[#This Row],[Measure Name]]</f>
        <v>All-Cause Unplanned Admissions for Patients with Multiple Chronic Conditions</v>
      </c>
      <c r="C13" s="21">
        <f>Table1[[#This Row],[NQF Number]]</f>
        <v>0</v>
      </c>
      <c r="D13" s="3" t="str">
        <f>Table1[[#This Row],[Steward]]</f>
        <v>CMS</v>
      </c>
      <c r="E13" s="2" t="e">
        <f>COUNTIF(#REF!,"Yes")</f>
        <v>#REF!</v>
      </c>
      <c r="F13" s="5" t="s">
        <v>1</v>
      </c>
      <c r="G13" s="5"/>
      <c r="H13" s="5"/>
      <c r="I13" s="5"/>
      <c r="J13" s="5"/>
      <c r="K13" s="5"/>
      <c r="L13" s="5"/>
      <c r="M13" s="2" t="str">
        <f>IF(Table15[[#This Row],[NQF Number]]&gt;0,IF(ISNA(VLOOKUP(Table15[[#This Row],[NQF Number]],#REF!,5,FALSE))=TRUE,"Not Found",VLOOKUP(Table15[[#This Row],[NQF Number]],#REF!,5,FALSE)),"No NQF Number")</f>
        <v>No NQF Number</v>
      </c>
      <c r="N13" s="3"/>
      <c r="O13" s="3"/>
      <c r="P13" s="3"/>
      <c r="Q13" s="3"/>
      <c r="R13" s="3"/>
      <c r="S13" s="3"/>
      <c r="T13" s="3"/>
      <c r="U13" s="3"/>
      <c r="V13" s="3"/>
    </row>
    <row r="14" spans="1:22" ht="30">
      <c r="A14" s="3">
        <f>Table1[[#This Row],['#]]</f>
        <v>9</v>
      </c>
      <c r="B14" s="2" t="str">
        <f>Table1[[#This Row],[Measure Name]]</f>
        <v>Chronic Obstructive Pulmonary Disease (PQI -05)</v>
      </c>
      <c r="C14" s="21" t="str">
        <f>Table1[[#This Row],[NQF Number]]</f>
        <v>0275</v>
      </c>
      <c r="D14" s="3" t="str">
        <f>Table1[[#This Row],[Steward]]</f>
        <v>AHRQ</v>
      </c>
      <c r="E14" s="2" t="e">
        <f>COUNTIF(#REF!,"Yes")</f>
        <v>#REF!</v>
      </c>
      <c r="F14" s="5"/>
      <c r="G14" s="5"/>
      <c r="H14" s="5"/>
      <c r="I14" s="5"/>
      <c r="J14" s="5"/>
      <c r="K14" s="5"/>
      <c r="L14" s="5"/>
      <c r="M14" s="2" t="e">
        <f>IF(Table15[[#This Row],[NQF Number]]&gt;0,IF(ISNA(VLOOKUP(Table15[[#This Row],[NQF Number]],#REF!,5,FALSE))=TRUE,"Not Found",VLOOKUP(Table15[[#This Row],[NQF Number]],#REF!,5,FALSE)),"No NQF Number")</f>
        <v>#REF!</v>
      </c>
      <c r="N14" s="3"/>
      <c r="O14" s="3"/>
      <c r="P14" s="3"/>
      <c r="Q14" s="3"/>
      <c r="R14" s="3"/>
      <c r="S14" s="3"/>
      <c r="T14" s="3"/>
      <c r="U14" s="3"/>
      <c r="V14" s="3"/>
    </row>
    <row r="15" spans="1:22" ht="60">
      <c r="A15" s="3">
        <f>Table1[[#This Row],['#]]</f>
        <v>10</v>
      </c>
      <c r="B15" s="2" t="str">
        <f>Table1[[#This Row],[Measure Name]]</f>
        <v xml:space="preserve">
Congestive Heart Failure Admission Rate (PQI -08)
</v>
      </c>
      <c r="C15" s="21" t="str">
        <f>Table1[[#This Row],[NQF Number]]</f>
        <v>0277</v>
      </c>
      <c r="D15" s="3" t="str">
        <f>Table1[[#This Row],[Steward]]</f>
        <v>AHRQ</v>
      </c>
      <c r="E15" s="2" t="e">
        <f>COUNTIF(#REF!,"Yes")</f>
        <v>#REF!</v>
      </c>
      <c r="F15" s="5"/>
      <c r="G15" s="5"/>
      <c r="H15" s="5"/>
      <c r="I15" s="5"/>
      <c r="J15" s="5"/>
      <c r="K15" s="5"/>
      <c r="L15" s="5"/>
      <c r="M15" s="2" t="e">
        <f>IF(Table15[[#This Row],[NQF Number]]&gt;0,IF(ISNA(VLOOKUP(Table15[[#This Row],[NQF Number]],#REF!,5,FALSE))=TRUE,"Not Found",VLOOKUP(Table15[[#This Row],[NQF Number]],#REF!,5,FALSE)),"No NQF Number")</f>
        <v>#REF!</v>
      </c>
      <c r="N15" s="3"/>
      <c r="O15" s="3"/>
      <c r="P15" s="3"/>
      <c r="Q15" s="3"/>
      <c r="R15" s="3"/>
      <c r="S15" s="3"/>
      <c r="T15" s="3"/>
      <c r="U15" s="3"/>
      <c r="V15" s="3"/>
    </row>
    <row r="16" spans="1:22" ht="45">
      <c r="A16" s="3">
        <f>Table1[[#This Row],['#]]</f>
        <v>11</v>
      </c>
      <c r="B16" s="2" t="str">
        <f>Table1[[#This Row],[Measure Name]]</f>
        <v>Rate of Hospitalization for Ambulatory Care-Sensitive Conditions: PQI Composite (PQI 92)</v>
      </c>
      <c r="C16" s="21">
        <f>Table1[[#This Row],[NQF Number]]</f>
        <v>0</v>
      </c>
      <c r="D16" s="3" t="str">
        <f>Table1[[#This Row],[Steward]]</f>
        <v>AHRQ</v>
      </c>
      <c r="E16" s="2" t="e">
        <f>COUNTIF(#REF!,"Yes")</f>
        <v>#REF!</v>
      </c>
      <c r="F16" s="5" t="s">
        <v>1</v>
      </c>
      <c r="G16" s="5"/>
      <c r="H16" s="5"/>
      <c r="I16" s="5"/>
      <c r="J16" s="5"/>
      <c r="K16" s="5"/>
      <c r="L16" s="5"/>
      <c r="M16" s="2" t="str">
        <f>IF(Table15[[#This Row],[NQF Number]]&gt;0,IF(ISNA(VLOOKUP(Table15[[#This Row],[NQF Number]],#REF!,5,FALSE))=TRUE,"Not Found",VLOOKUP(Table15[[#This Row],[NQF Number]],#REF!,5,FALSE)),"No NQF Number")</f>
        <v>No NQF Number</v>
      </c>
      <c r="N16" s="3"/>
      <c r="O16" s="3"/>
      <c r="P16" s="3"/>
      <c r="Q16" s="3"/>
      <c r="R16" s="3"/>
      <c r="S16" s="3"/>
      <c r="T16" s="3"/>
      <c r="U16" s="3"/>
      <c r="V16" s="3"/>
    </row>
    <row r="17" spans="1:22" ht="30">
      <c r="A17" s="3">
        <f>Table1[[#This Row],['#]]</f>
        <v>12</v>
      </c>
      <c r="B17" s="2" t="str">
        <f>Table1[[#This Row],[Measure Name]]</f>
        <v>Pediatric ambulatory care sensitive condition composite</v>
      </c>
      <c r="C17" s="21">
        <f>Table1[[#This Row],[NQF Number]]</f>
        <v>0</v>
      </c>
      <c r="D17" s="3" t="str">
        <f>Table1[[#This Row],[Steward]]</f>
        <v>AHRQ</v>
      </c>
      <c r="E17" s="2" t="e">
        <f>COUNTIF(#REF!,"Yes")</f>
        <v>#REF!</v>
      </c>
      <c r="F17" s="5"/>
      <c r="G17" s="5"/>
      <c r="H17" s="5"/>
      <c r="I17" s="5"/>
      <c r="J17" s="5"/>
      <c r="K17" s="5"/>
      <c r="L17" s="5"/>
      <c r="M17" s="2" t="str">
        <f>IF(Table15[[#This Row],[NQF Number]]&gt;0,IF(ISNA(VLOOKUP(Table15[[#This Row],[NQF Number]],#REF!,5,FALSE))=TRUE,"Not Found",VLOOKUP(Table15[[#This Row],[NQF Number]],#REF!,5,FALSE)),"No NQF Number")</f>
        <v>No NQF Number</v>
      </c>
      <c r="N17" s="3"/>
      <c r="O17" s="3"/>
      <c r="P17" s="3"/>
      <c r="Q17" s="3"/>
      <c r="R17" s="3"/>
      <c r="S17" s="3"/>
      <c r="T17" s="3"/>
      <c r="U17" s="3"/>
      <c r="V17" s="3"/>
    </row>
    <row r="18" spans="1:22" ht="30">
      <c r="A18" s="3">
        <f>Table1[[#This Row],['#]]</f>
        <v>13</v>
      </c>
      <c r="B18" s="2" t="str">
        <f>Table1[[#This Row],[Measure Name]]</f>
        <v>Asthma in Younger Adults Admission Rate (PQI 15)</v>
      </c>
      <c r="C18" s="21" t="str">
        <f>Table1[[#This Row],[NQF Number]]</f>
        <v>0283</v>
      </c>
      <c r="D18" s="3" t="str">
        <f>Table1[[#This Row],[Steward]]</f>
        <v>AHRQ</v>
      </c>
      <c r="E18" s="2" t="e">
        <f>COUNTIF(#REF!,"Yes")</f>
        <v>#REF!</v>
      </c>
      <c r="F18" s="5"/>
      <c r="G18" s="5"/>
      <c r="H18" s="5"/>
      <c r="I18" s="5"/>
      <c r="J18" s="5"/>
      <c r="K18" s="5"/>
      <c r="L18" s="5"/>
      <c r="M18" s="2" t="e">
        <f>IF(Table15[[#This Row],[NQF Number]]&gt;0,IF(ISNA(VLOOKUP(Table15[[#This Row],[NQF Number]],#REF!,5,FALSE))=TRUE,"Not Found",VLOOKUP(Table15[[#This Row],[NQF Number]],#REF!,5,FALSE)),"No NQF Number")</f>
        <v>#REF!</v>
      </c>
      <c r="N18" s="3" t="s">
        <v>1</v>
      </c>
      <c r="O18" s="3"/>
      <c r="P18" s="3"/>
      <c r="Q18" s="3"/>
      <c r="R18" s="3"/>
      <c r="S18" s="3"/>
      <c r="T18" s="3"/>
      <c r="U18" s="3"/>
      <c r="V18" s="3"/>
    </row>
    <row r="19" spans="1:22" ht="30">
      <c r="A19" s="3">
        <f>Table1[[#This Row],['#]]</f>
        <v>14</v>
      </c>
      <c r="B19" s="2" t="str">
        <f>Table1[[#This Row],[Measure Name]]</f>
        <v>Annual % asthma patients (2-20) with 1 or more asthma-related ED visits</v>
      </c>
      <c r="C19" s="21">
        <f>Table1[[#This Row],[NQF Number]]</f>
        <v>0</v>
      </c>
      <c r="D19" s="3" t="e">
        <f>Table1[[#This Row],[Steward]]</f>
        <v>#N/A</v>
      </c>
      <c r="E19" s="2" t="e">
        <f>COUNTIF(#REF!,"Yes")</f>
        <v>#REF!</v>
      </c>
      <c r="F19" s="5"/>
      <c r="G19" s="5"/>
      <c r="H19" s="5"/>
      <c r="I19" s="5"/>
      <c r="J19" s="5"/>
      <c r="K19" s="5"/>
      <c r="L19" s="5"/>
      <c r="M19" s="2" t="str">
        <f>IF(Table15[[#This Row],[NQF Number]]&gt;0,IF(ISNA(VLOOKUP(Table15[[#This Row],[NQF Number]],#REF!,5,FALSE))=TRUE,"Not Found",VLOOKUP(Table15[[#This Row],[NQF Number]],#REF!,5,FALSE)),"No NQF Number")</f>
        <v>No NQF Number</v>
      </c>
      <c r="N19" s="3"/>
      <c r="O19" s="3"/>
      <c r="P19" s="3"/>
      <c r="Q19" s="3"/>
      <c r="R19" s="3"/>
      <c r="S19" s="3"/>
      <c r="T19" s="3"/>
      <c r="U19" s="3"/>
      <c r="V19" s="3"/>
    </row>
    <row r="20" spans="1:22">
      <c r="A20" s="3">
        <f>Table1[[#This Row],['#]]</f>
        <v>15</v>
      </c>
      <c r="B20" s="2" t="str">
        <f>Table1[[#This Row],[Measure Name]]</f>
        <v>Potentially Avoidable ED visits</v>
      </c>
      <c r="C20" s="21">
        <f>Table1[[#This Row],[NQF Number]]</f>
        <v>0</v>
      </c>
      <c r="D20" s="3" t="str">
        <f>Table1[[#This Row],[Steward]]</f>
        <v>Medi-Cal</v>
      </c>
      <c r="E20" s="2" t="e">
        <f>COUNTIF(#REF!,"Yes")</f>
        <v>#REF!</v>
      </c>
      <c r="F20" s="5"/>
      <c r="G20" s="5"/>
      <c r="H20" s="5"/>
      <c r="I20" s="5"/>
      <c r="J20" s="5"/>
      <c r="K20" s="5"/>
      <c r="L20" s="5"/>
      <c r="M20" s="2" t="str">
        <f>IF(Table15[[#This Row],[NQF Number]]&gt;0,IF(ISNA(VLOOKUP(Table15[[#This Row],[NQF Number]],#REF!,5,FALSE))=TRUE,"Not Found",VLOOKUP(Table15[[#This Row],[NQF Number]],#REF!,5,FALSE)),"No NQF Number")</f>
        <v>No NQF Number</v>
      </c>
      <c r="N20" s="3"/>
      <c r="O20" s="3"/>
      <c r="P20" s="3"/>
      <c r="Q20" s="3"/>
      <c r="R20" s="3"/>
      <c r="S20" s="3"/>
      <c r="T20" s="3"/>
      <c r="U20" s="3"/>
      <c r="V20" s="3"/>
    </row>
    <row r="21" spans="1:22" ht="45">
      <c r="A21" s="3">
        <f>Table1[[#This Row],['#]]</f>
        <v>16</v>
      </c>
      <c r="B21" s="2" t="str">
        <f>Table1[[#This Row],[Measure Name]]</f>
        <v>Hospital Admissions for Pediatric Asthma, 
per 100,000 children</v>
      </c>
      <c r="C21" s="21" t="str">
        <f>Table1[[#This Row],[NQF Number]]</f>
        <v>0728</v>
      </c>
      <c r="D21" s="3" t="str">
        <f>Table1[[#This Row],[Steward]]</f>
        <v>AHRQ</v>
      </c>
      <c r="E21" s="2" t="e">
        <f>COUNTIF(#REF!,"Yes")</f>
        <v>#REF!</v>
      </c>
      <c r="F21" s="5"/>
      <c r="G21" s="5"/>
      <c r="H21" s="5"/>
      <c r="I21" s="5"/>
      <c r="J21" s="5"/>
      <c r="K21" s="5"/>
      <c r="L21" s="5"/>
      <c r="M21" s="2" t="e">
        <f>IF(Table15[[#This Row],[NQF Number]]&gt;0,IF(ISNA(VLOOKUP(Table15[[#This Row],[NQF Number]],#REF!,5,FALSE))=TRUE,"Not Found",VLOOKUP(Table15[[#This Row],[NQF Number]],#REF!,5,FALSE)),"No NQF Number")</f>
        <v>#REF!</v>
      </c>
      <c r="N21" s="3"/>
      <c r="O21" s="3"/>
      <c r="P21" s="3"/>
      <c r="Q21" s="3"/>
      <c r="R21" s="3"/>
      <c r="S21" s="3"/>
      <c r="T21" s="3"/>
      <c r="U21" s="3"/>
      <c r="V21" s="3"/>
    </row>
    <row r="22" spans="1:22" ht="60">
      <c r="A22" s="3">
        <f>Table1[[#This Row],['#]]</f>
        <v>17</v>
      </c>
      <c r="B22" s="2" t="str">
        <f>Table1[[#This Row],[Measure Name]]</f>
        <v>Adult Major Depressive Disorder (MDD): Coordination of Care of Patients with Specific Comorbid Conditions</v>
      </c>
      <c r="C22" s="21">
        <f>Table1[[#This Row],[NQF Number]]</f>
        <v>0</v>
      </c>
      <c r="D22" s="3" t="str">
        <f>Table1[[#This Row],[Steward]]</f>
        <v>APA</v>
      </c>
      <c r="E22" s="2" t="e">
        <f>COUNTIF(#REF!,"Yes")</f>
        <v>#REF!</v>
      </c>
      <c r="F22" s="5" t="s">
        <v>1</v>
      </c>
      <c r="G22" s="5"/>
      <c r="H22" s="5"/>
      <c r="I22" s="5"/>
      <c r="J22" s="5"/>
      <c r="K22" s="5"/>
      <c r="L22" s="5"/>
      <c r="M22" s="2" t="str">
        <f>IF(Table15[[#This Row],[NQF Number]]&gt;0,IF(ISNA(VLOOKUP(Table15[[#This Row],[NQF Number]],#REF!,5,FALSE))=TRUE,"Not Found",VLOOKUP(Table15[[#This Row],[NQF Number]],#REF!,5,FALSE)),"No NQF Number")</f>
        <v>No NQF Number</v>
      </c>
      <c r="N22" s="3" t="s">
        <v>1</v>
      </c>
      <c r="O22" s="3"/>
      <c r="P22" s="3"/>
      <c r="Q22" s="3"/>
      <c r="R22" s="3"/>
      <c r="S22" s="3"/>
      <c r="T22" s="3"/>
      <c r="U22" s="3"/>
      <c r="V22" s="3"/>
    </row>
    <row r="23" spans="1:22">
      <c r="A23" s="3">
        <f>Table1[[#This Row],['#]]</f>
        <v>18</v>
      </c>
      <c r="B23" s="2" t="str">
        <f>Table1[[#This Row],[Measure Name]]</f>
        <v>Breast Cancer Screening</v>
      </c>
      <c r="C23" s="21" t="str">
        <f>Table1[[#This Row],[NQF Number]]</f>
        <v>2372</v>
      </c>
      <c r="D23" s="3" t="str">
        <f>Table1[[#This Row],[Steward]]</f>
        <v xml:space="preserve">NCQA </v>
      </c>
      <c r="E23" s="2" t="e">
        <f>COUNTIF(#REF!,"Yes")</f>
        <v>#REF!</v>
      </c>
      <c r="F23" s="5"/>
      <c r="G23" s="5"/>
      <c r="H23" s="5"/>
      <c r="I23" s="5"/>
      <c r="J23" s="5"/>
      <c r="K23" s="5"/>
      <c r="L23" s="5"/>
      <c r="M23" s="2" t="e">
        <f>IF(Table15[[#This Row],[NQF Number]]&gt;0,IF(ISNA(VLOOKUP(Table15[[#This Row],[NQF Number]],#REF!,5,FALSE))=TRUE,"Not Found",VLOOKUP(Table15[[#This Row],[NQF Number]],#REF!,5,FALSE)),"No NQF Number")</f>
        <v>#REF!</v>
      </c>
      <c r="N23" s="3"/>
      <c r="O23" s="3"/>
      <c r="P23" s="3"/>
      <c r="Q23" s="3"/>
      <c r="R23" s="3"/>
      <c r="S23" s="3"/>
      <c r="T23" s="3"/>
      <c r="U23" s="3"/>
      <c r="V23" s="3"/>
    </row>
    <row r="24" spans="1:22" ht="30">
      <c r="A24" s="3">
        <f>Table1[[#This Row],['#]]</f>
        <v>19</v>
      </c>
      <c r="B24" s="2" t="str">
        <f>Table1[[#This Row],[Measure Name]]</f>
        <v xml:space="preserve">Cervical Cancer Screening
</v>
      </c>
      <c r="C24" s="21" t="str">
        <f>Table1[[#This Row],[NQF Number]]</f>
        <v>0032</v>
      </c>
      <c r="D24" s="3" t="str">
        <f>Table1[[#This Row],[Steward]]</f>
        <v xml:space="preserve">NCQA </v>
      </c>
      <c r="E24" s="2" t="e">
        <f>COUNTIF(#REF!,"Yes")</f>
        <v>#REF!</v>
      </c>
      <c r="F24" s="5" t="s">
        <v>1</v>
      </c>
      <c r="G24" s="5"/>
      <c r="H24" s="5"/>
      <c r="I24" s="5"/>
      <c r="J24" s="5"/>
      <c r="K24" s="5"/>
      <c r="L24" s="5"/>
      <c r="M24" s="2" t="e">
        <f>IF(Table15[[#This Row],[NQF Number]]&gt;0,IF(ISNA(VLOOKUP(Table15[[#This Row],[NQF Number]],#REF!,5,FALSE))=TRUE,"Not Found",VLOOKUP(Table15[[#This Row],[NQF Number]],#REF!,5,FALSE)),"No NQF Number")</f>
        <v>#REF!</v>
      </c>
      <c r="N24" s="3" t="s">
        <v>1</v>
      </c>
      <c r="O24" s="3"/>
      <c r="P24" s="3"/>
      <c r="Q24" s="3"/>
      <c r="R24" s="3"/>
      <c r="S24" s="3"/>
      <c r="T24" s="3"/>
      <c r="U24" s="3"/>
      <c r="V24" s="3"/>
    </row>
    <row r="25" spans="1:22">
      <c r="A25" s="3">
        <f>Table1[[#This Row],['#]]</f>
        <v>20</v>
      </c>
      <c r="B25" s="2" t="str">
        <f>Table1[[#This Row],[Measure Name]]</f>
        <v>Chlamydia Screening</v>
      </c>
      <c r="C25" s="21" t="str">
        <f>Table1[[#This Row],[NQF Number]]</f>
        <v>0033</v>
      </c>
      <c r="D25" s="3" t="str">
        <f>Table1[[#This Row],[Steward]]</f>
        <v xml:space="preserve">NCQA </v>
      </c>
      <c r="E25" s="2" t="e">
        <f>COUNTIF(#REF!,"Yes")</f>
        <v>#REF!</v>
      </c>
      <c r="F25" s="5"/>
      <c r="G25" s="5"/>
      <c r="H25" s="5"/>
      <c r="I25" s="5"/>
      <c r="J25" s="5"/>
      <c r="K25" s="5"/>
      <c r="L25" s="5"/>
      <c r="M25" s="2" t="e">
        <f>IF(Table15[[#This Row],[NQF Number]]&gt;0,IF(ISNA(VLOOKUP(Table15[[#This Row],[NQF Number]],#REF!,5,FALSE))=TRUE,"Not Found",VLOOKUP(Table15[[#This Row],[NQF Number]],#REF!,5,FALSE)),"No NQF Number")</f>
        <v>#REF!</v>
      </c>
      <c r="N25" s="3"/>
      <c r="O25" s="3"/>
      <c r="P25" s="3"/>
      <c r="Q25" s="3"/>
      <c r="R25" s="3"/>
      <c r="S25" s="3"/>
      <c r="T25" s="3"/>
      <c r="U25" s="3"/>
      <c r="V25" s="3"/>
    </row>
    <row r="26" spans="1:22">
      <c r="A26" s="3">
        <f>Table1[[#This Row],['#]]</f>
        <v>21</v>
      </c>
      <c r="B26" s="2" t="str">
        <f>Table1[[#This Row],[Measure Name]]</f>
        <v>Colorectal Cancer Screening</v>
      </c>
      <c r="C26" s="21" t="str">
        <f>Table1[[#This Row],[NQF Number]]</f>
        <v>0034</v>
      </c>
      <c r="D26" s="3" t="str">
        <f>Table1[[#This Row],[Steward]]</f>
        <v xml:space="preserve">NCQA </v>
      </c>
      <c r="E26" s="2" t="e">
        <f>COUNTIF(#REF!,"Yes")</f>
        <v>#REF!</v>
      </c>
      <c r="F26" s="5"/>
      <c r="G26" s="5"/>
      <c r="H26" s="5"/>
      <c r="I26" s="5"/>
      <c r="J26" s="5"/>
      <c r="K26" s="5"/>
      <c r="L26" s="5"/>
      <c r="M26" s="2" t="e">
        <f>IF(Table15[[#This Row],[NQF Number]]&gt;0,IF(ISNA(VLOOKUP(Table15[[#This Row],[NQF Number]],#REF!,5,FALSE))=TRUE,"Not Found",VLOOKUP(Table15[[#This Row],[NQF Number]],#REF!,5,FALSE)),"No NQF Number")</f>
        <v>#REF!</v>
      </c>
      <c r="N26" s="3"/>
      <c r="O26" s="3"/>
      <c r="P26" s="3"/>
      <c r="Q26" s="3"/>
      <c r="R26" s="3"/>
      <c r="S26" s="3"/>
      <c r="T26" s="3"/>
      <c r="U26" s="3"/>
      <c r="V26" s="3"/>
    </row>
    <row r="27" spans="1:22" ht="30">
      <c r="A27" s="3">
        <f>Table1[[#This Row],['#]]</f>
        <v>22</v>
      </c>
      <c r="B27" s="2" t="str">
        <f>Table1[[#This Row],[Measure Name]]</f>
        <v xml:space="preserve">Influenza Immunization
</v>
      </c>
      <c r="C27" s="21" t="str">
        <f>Table1[[#This Row],[NQF Number]]</f>
        <v>0041</v>
      </c>
      <c r="D27" s="3" t="str">
        <f>Table1[[#This Row],[Steward]]</f>
        <v>AMA-PCPI</v>
      </c>
      <c r="E27" s="2" t="e">
        <f>COUNTIF(#REF!,"Yes")</f>
        <v>#REF!</v>
      </c>
      <c r="F27" s="5" t="s">
        <v>1</v>
      </c>
      <c r="G27" s="5"/>
      <c r="H27" s="5"/>
      <c r="I27" s="5"/>
      <c r="J27" s="5"/>
      <c r="K27" s="5"/>
      <c r="L27" s="5"/>
      <c r="M27" s="2" t="e">
        <f>IF(Table15[[#This Row],[NQF Number]]&gt;0,IF(ISNA(VLOOKUP(Table15[[#This Row],[NQF Number]],#REF!,5,FALSE))=TRUE,"Not Found",VLOOKUP(Table15[[#This Row],[NQF Number]],#REF!,5,FALSE)),"No NQF Number")</f>
        <v>#REF!</v>
      </c>
      <c r="N27" s="3" t="s">
        <v>1</v>
      </c>
      <c r="O27" s="3"/>
      <c r="P27" s="3"/>
      <c r="Q27" s="3"/>
      <c r="R27" s="3"/>
      <c r="S27" s="3"/>
      <c r="T27" s="3"/>
      <c r="U27" s="3"/>
      <c r="V27" s="3"/>
    </row>
    <row r="28" spans="1:22" ht="75">
      <c r="A28" s="3">
        <f>Table1[[#This Row],['#]]</f>
        <v>23</v>
      </c>
      <c r="B28" s="2" t="str">
        <f>Table1[[#This Row],[Measure Name]]</f>
        <v xml:space="preserve">
Human Papillomavirus (HPV) Vaccine for 
Female Adolescents
</v>
      </c>
      <c r="C28" s="21" t="str">
        <f>Table1[[#This Row],[NQF Number]]</f>
        <v>1959</v>
      </c>
      <c r="D28" s="3" t="str">
        <f>Table1[[#This Row],[Steward]]</f>
        <v>NCQA</v>
      </c>
      <c r="E28" s="2" t="e">
        <f>COUNTIF(#REF!,"Yes")</f>
        <v>#REF!</v>
      </c>
      <c r="F28" s="5"/>
      <c r="G28" s="5"/>
      <c r="H28" s="5"/>
      <c r="I28" s="5"/>
      <c r="J28" s="5"/>
      <c r="K28" s="5"/>
      <c r="L28" s="5"/>
      <c r="M28" s="2" t="e">
        <f>IF(Table15[[#This Row],[NQF Number]]&gt;0,IF(ISNA(VLOOKUP(Table15[[#This Row],[NQF Number]],#REF!,5,FALSE))=TRUE,"Not Found",VLOOKUP(Table15[[#This Row],[NQF Number]],#REF!,5,FALSE)),"No NQF Number")</f>
        <v>#REF!</v>
      </c>
      <c r="N28" s="3" t="s">
        <v>1</v>
      </c>
      <c r="O28" s="3"/>
      <c r="P28" s="3"/>
      <c r="Q28" s="3"/>
      <c r="R28" s="3"/>
      <c r="S28" s="3"/>
      <c r="T28" s="3"/>
      <c r="U28" s="3"/>
      <c r="V28" s="3"/>
    </row>
    <row r="29" spans="1:22" ht="45">
      <c r="A29" s="3">
        <f>Table1[[#This Row],['#]]</f>
        <v>24</v>
      </c>
      <c r="B29" s="2" t="str">
        <f>Table1[[#This Row],[Measure Name]]</f>
        <v>Weight Assesment and counseling for nutrition and physical activity for children/ adolescents</v>
      </c>
      <c r="C29" s="21" t="str">
        <f>Table1[[#This Row],[NQF Number]]</f>
        <v>0024</v>
      </c>
      <c r="D29" s="3" t="str">
        <f>Table1[[#This Row],[Steward]]</f>
        <v>NCQA</v>
      </c>
      <c r="E29" s="2" t="e">
        <f>COUNTIF(#REF!,"Yes")</f>
        <v>#REF!</v>
      </c>
      <c r="F29" s="5"/>
      <c r="G29" s="5"/>
      <c r="H29" s="5"/>
      <c r="I29" s="5"/>
      <c r="J29" s="5"/>
      <c r="K29" s="5"/>
      <c r="L29" s="5"/>
      <c r="M29" s="2" t="e">
        <f>IF(Table15[[#This Row],[NQF Number]]&gt;0,IF(ISNA(VLOOKUP(Table15[[#This Row],[NQF Number]],#REF!,5,FALSE))=TRUE,"Not Found",VLOOKUP(Table15[[#This Row],[NQF Number]],#REF!,5,FALSE)),"No NQF Number")</f>
        <v>#REF!</v>
      </c>
      <c r="N29" s="3"/>
      <c r="O29" s="3"/>
      <c r="P29" s="3"/>
      <c r="Q29" s="3"/>
      <c r="R29" s="3"/>
      <c r="S29" s="3"/>
      <c r="T29" s="3"/>
      <c r="U29" s="3"/>
      <c r="V29" s="3"/>
    </row>
    <row r="30" spans="1:22" ht="30">
      <c r="A30" s="3">
        <f>Table1[[#This Row],['#]]</f>
        <v>25</v>
      </c>
      <c r="B30" s="2" t="str">
        <f>Table1[[#This Row],[Measure Name]]</f>
        <v>Adult Body Mass Index (BMI) Assessment</v>
      </c>
      <c r="C30" s="21" t="str">
        <f>Table1[[#This Row],[NQF Number]]</f>
        <v>0421</v>
      </c>
      <c r="D30" s="3" t="str">
        <f>Table1[[#This Row],[Steward]]</f>
        <v>CMS</v>
      </c>
      <c r="E30" s="2" t="e">
        <f>COUNTIF(#REF!,"Yes")</f>
        <v>#REF!</v>
      </c>
      <c r="F30" s="4"/>
      <c r="G30" s="4"/>
      <c r="H30" s="4"/>
      <c r="I30" s="4"/>
      <c r="J30" s="4"/>
      <c r="K30" s="4"/>
      <c r="L30" s="4"/>
      <c r="M30" s="2" t="e">
        <f>IF(Table15[[#This Row],[NQF Number]]&gt;0,IF(ISNA(VLOOKUP(Table15[[#This Row],[NQF Number]],#REF!,5,FALSE))=TRUE,"Not Found",VLOOKUP(Table15[[#This Row],[NQF Number]],#REF!,5,FALSE)),"No NQF Number")</f>
        <v>#REF!</v>
      </c>
      <c r="N30" s="2"/>
      <c r="O30" s="3"/>
      <c r="P30" s="3"/>
      <c r="Q30" s="3"/>
      <c r="R30" s="3"/>
      <c r="S30" s="3"/>
      <c r="T30" s="3"/>
      <c r="U30" s="3"/>
      <c r="V30" s="3"/>
    </row>
    <row r="31" spans="1:22" ht="30">
      <c r="A31" s="3">
        <f>Table1[[#This Row],['#]]</f>
        <v>26</v>
      </c>
      <c r="B31" s="2" t="str">
        <f>Table1[[#This Row],[Measure Name]]</f>
        <v>Developmental Screening In the First Three Years of Life</v>
      </c>
      <c r="C31" s="21" t="str">
        <f>Table1[[#This Row],[NQF Number]]</f>
        <v>1448</v>
      </c>
      <c r="D31" s="3" t="str">
        <f>Table1[[#This Row],[Steward]]</f>
        <v>NCQA</v>
      </c>
      <c r="E31" s="2" t="e">
        <f>COUNTIF(#REF!,"Yes")</f>
        <v>#REF!</v>
      </c>
      <c r="F31" s="5"/>
      <c r="G31" s="5"/>
      <c r="H31" s="5"/>
      <c r="I31" s="5"/>
      <c r="J31" s="5"/>
      <c r="K31" s="5"/>
      <c r="L31" s="5"/>
      <c r="M31" s="2" t="e">
        <f>IF(Table15[[#This Row],[NQF Number]]&gt;0,IF(ISNA(VLOOKUP(Table15[[#This Row],[NQF Number]],#REF!,5,FALSE))=TRUE,"Not Found",VLOOKUP(Table15[[#This Row],[NQF Number]],#REF!,5,FALSE)),"No NQF Number")</f>
        <v>#REF!</v>
      </c>
      <c r="N31" s="3"/>
      <c r="O31" s="3"/>
      <c r="P31" s="3"/>
      <c r="Q31" s="3"/>
      <c r="R31" s="3"/>
      <c r="S31" s="3"/>
      <c r="T31" s="3"/>
      <c r="U31" s="3"/>
      <c r="V31" s="3"/>
    </row>
    <row r="32" spans="1:22" ht="30">
      <c r="A32" s="3">
        <f>Table1[[#This Row],['#]]</f>
        <v>27</v>
      </c>
      <c r="B32" s="2" t="str">
        <f>Table1[[#This Row],[Measure Name]]</f>
        <v>Well-Child Visits in the First 15 Months of Life</v>
      </c>
      <c r="C32" s="21" t="str">
        <f>Table1[[#This Row],[NQF Number]]</f>
        <v>1392</v>
      </c>
      <c r="D32" s="3" t="str">
        <f>Table1[[#This Row],[Steward]]</f>
        <v xml:space="preserve">NCQA </v>
      </c>
      <c r="E32" s="2" t="e">
        <f>COUNTIF(#REF!,"Yes")</f>
        <v>#REF!</v>
      </c>
      <c r="F32" s="5"/>
      <c r="G32" s="5"/>
      <c r="H32" s="5"/>
      <c r="I32" s="5"/>
      <c r="J32" s="5"/>
      <c r="K32" s="5"/>
      <c r="L32" s="5"/>
      <c r="M32" s="2" t="e">
        <f>IF(Table15[[#This Row],[NQF Number]]&gt;0,IF(ISNA(VLOOKUP(Table15[[#This Row],[NQF Number]],#REF!,5,FALSE))=TRUE,"Not Found",VLOOKUP(Table15[[#This Row],[NQF Number]],#REF!,5,FALSE)),"No NQF Number")</f>
        <v>#REF!</v>
      </c>
      <c r="N32" s="3"/>
      <c r="O32" s="3"/>
      <c r="P32" s="3"/>
      <c r="Q32" s="3"/>
      <c r="R32" s="3"/>
      <c r="S32" s="3"/>
      <c r="T32" s="3"/>
      <c r="U32" s="3"/>
      <c r="V32" s="3"/>
    </row>
    <row r="33" spans="1:22" ht="30">
      <c r="A33" s="3">
        <f>Table1[[#This Row],['#]]</f>
        <v>28</v>
      </c>
      <c r="B33" s="2" t="str">
        <f>Table1[[#This Row],[Measure Name]]</f>
        <v>Well-Child Visits in the 3rd, 4th, 5th, and 6th Years of Life</v>
      </c>
      <c r="C33" s="21" t="str">
        <f>Table1[[#This Row],[NQF Number]]</f>
        <v>1516</v>
      </c>
      <c r="D33" s="3" t="str">
        <f>Table1[[#This Row],[Steward]]</f>
        <v xml:space="preserve">NCQA </v>
      </c>
      <c r="E33" s="2" t="e">
        <f>COUNTIF(#REF!,"Yes")</f>
        <v>#REF!</v>
      </c>
      <c r="F33" s="5"/>
      <c r="G33" s="5"/>
      <c r="H33" s="5"/>
      <c r="I33" s="5"/>
      <c r="J33" s="5"/>
      <c r="K33" s="5"/>
      <c r="L33" s="5"/>
      <c r="M33" s="2" t="e">
        <f>IF(Table15[[#This Row],[NQF Number]]&gt;0,IF(ISNA(VLOOKUP(Table15[[#This Row],[NQF Number]],#REF!,5,FALSE))=TRUE,"Not Found",VLOOKUP(Table15[[#This Row],[NQF Number]],#REF!,5,FALSE)),"No NQF Number")</f>
        <v>#REF!</v>
      </c>
      <c r="N33" s="3" t="s">
        <v>1</v>
      </c>
      <c r="O33" s="3"/>
      <c r="P33" s="3"/>
      <c r="Q33" s="3"/>
      <c r="R33" s="3"/>
      <c r="S33" s="3"/>
      <c r="T33" s="3"/>
      <c r="U33" s="3"/>
      <c r="V33" s="3"/>
    </row>
    <row r="34" spans="1:22">
      <c r="A34" s="3">
        <f>Table1[[#This Row],['#]]</f>
        <v>29</v>
      </c>
      <c r="B34" s="2" t="str">
        <f>Table1[[#This Row],[Measure Name]]</f>
        <v>Adolescent well-care visits</v>
      </c>
      <c r="C34" s="21" t="str">
        <f>Table1[[#This Row],[NQF Number]]</f>
        <v>N/A</v>
      </c>
      <c r="D34" s="3" t="str">
        <f>Table1[[#This Row],[Steward]]</f>
        <v>NCQA</v>
      </c>
      <c r="E34" s="2" t="e">
        <f>COUNTIF(#REF!,"Yes")</f>
        <v>#REF!</v>
      </c>
      <c r="F34" s="5"/>
      <c r="G34" s="5"/>
      <c r="H34" s="5"/>
      <c r="I34" s="5"/>
      <c r="J34" s="5"/>
      <c r="K34" s="5"/>
      <c r="L34" s="5"/>
      <c r="M34" s="2" t="e">
        <f>IF(Table15[[#This Row],[NQF Number]]&gt;0,IF(ISNA(VLOOKUP(Table15[[#This Row],[NQF Number]],#REF!,5,FALSE))=TRUE,"Not Found",VLOOKUP(Table15[[#This Row],[NQF Number]],#REF!,5,FALSE)),"No NQF Number")</f>
        <v>#REF!</v>
      </c>
      <c r="N34" s="3"/>
      <c r="O34" s="3"/>
      <c r="P34" s="3"/>
      <c r="Q34" s="3"/>
      <c r="R34" s="3"/>
      <c r="S34" s="3"/>
      <c r="T34" s="3"/>
      <c r="U34" s="3"/>
      <c r="V34" s="3"/>
    </row>
    <row r="35" spans="1:22" ht="30">
      <c r="A35" s="3">
        <f>Table1[[#This Row],['#]]</f>
        <v>30</v>
      </c>
      <c r="B35" s="2" t="str">
        <f>Table1[[#This Row],[Measure Name]]</f>
        <v>Tobacco Use: Screening and Cessation Intervention</v>
      </c>
      <c r="C35" s="21" t="str">
        <f>Table1[[#This Row],[NQF Number]]</f>
        <v>0028</v>
      </c>
      <c r="D35" s="3" t="str">
        <f>Table1[[#This Row],[Steward]]</f>
        <v>AMA-PCPI</v>
      </c>
      <c r="E35" s="2" t="e">
        <f>COUNTIF(#REF!,"Yes")</f>
        <v>#REF!</v>
      </c>
      <c r="F35" s="5"/>
      <c r="G35" s="5"/>
      <c r="H35" s="5"/>
      <c r="I35" s="5"/>
      <c r="J35" s="5"/>
      <c r="K35" s="5"/>
      <c r="L35" s="5"/>
      <c r="M35" s="2" t="e">
        <f>IF(Table15[[#This Row],[NQF Number]]&gt;0,IF(ISNA(VLOOKUP(Table15[[#This Row],[NQF Number]],#REF!,5,FALSE))=TRUE,"Not Found",VLOOKUP(Table15[[#This Row],[NQF Number]],#REF!,5,FALSE)),"No NQF Number")</f>
        <v>#REF!</v>
      </c>
      <c r="N35" s="3"/>
      <c r="O35" s="3"/>
      <c r="P35" s="3"/>
      <c r="Q35" s="3"/>
      <c r="R35" s="3"/>
      <c r="S35" s="3"/>
      <c r="T35" s="3"/>
      <c r="U35" s="3"/>
      <c r="V35" s="3"/>
    </row>
    <row r="36" spans="1:22" ht="90">
      <c r="A36" s="3">
        <f>Table1[[#This Row],['#]]</f>
        <v>31</v>
      </c>
      <c r="B36" s="2" t="str">
        <f>Table1[[#This Row],[Measure Name]]</f>
        <v>Screening for high blood pressure and follow-up</v>
      </c>
      <c r="C36" s="21" t="str">
        <f>Table1[[#This Row],[NQF Number]]</f>
        <v>N/A</v>
      </c>
      <c r="D36" s="3" t="str">
        <f>Table1[[#This Row],[Steward]]</f>
        <v>Quality Insights of PA Centers for Medicare &amp; Medicaid Services</v>
      </c>
      <c r="E36" s="2" t="e">
        <f>COUNTIF(#REF!,"Yes")</f>
        <v>#REF!</v>
      </c>
      <c r="F36" s="5"/>
      <c r="G36" s="5"/>
      <c r="H36" s="5"/>
      <c r="I36" s="5"/>
      <c r="J36" s="5"/>
      <c r="K36" s="5"/>
      <c r="L36" s="5"/>
      <c r="M36" s="2" t="e">
        <f>IF(Table15[[#This Row],[NQF Number]]&gt;0,IF(ISNA(VLOOKUP(Table15[[#This Row],[NQF Number]],#REF!,5,FALSE))=TRUE,"Not Found",VLOOKUP(Table15[[#This Row],[NQF Number]],#REF!,5,FALSE)),"No NQF Number")</f>
        <v>#REF!</v>
      </c>
      <c r="N36" s="3" t="s">
        <v>1</v>
      </c>
      <c r="O36" s="3"/>
      <c r="P36" s="3"/>
      <c r="Q36" s="3"/>
      <c r="R36" s="3"/>
      <c r="S36" s="3"/>
      <c r="T36" s="3"/>
      <c r="U36" s="3"/>
      <c r="V36" s="3"/>
    </row>
    <row r="37" spans="1:22">
      <c r="A37" s="3">
        <f>Table1[[#This Row],['#]]</f>
        <v>32</v>
      </c>
      <c r="B37" s="2" t="str">
        <f>Table1[[#This Row],[Measure Name]]</f>
        <v>Prenatal &amp; Postpartum Care</v>
      </c>
      <c r="C37" s="21" t="str">
        <f>Table1[[#This Row],[NQF Number]]</f>
        <v>1517</v>
      </c>
      <c r="D37" s="3" t="str">
        <f>Table1[[#This Row],[Steward]]</f>
        <v xml:space="preserve">NCQA </v>
      </c>
      <c r="E37" s="2" t="e">
        <f>COUNTIF(#REF!,"Yes")</f>
        <v>#REF!</v>
      </c>
      <c r="F37" s="5"/>
      <c r="G37" s="5"/>
      <c r="H37" s="5"/>
      <c r="I37" s="5"/>
      <c r="J37" s="5"/>
      <c r="K37" s="5"/>
      <c r="L37" s="5"/>
      <c r="M37" s="2" t="e">
        <f>IF(Table15[[#This Row],[NQF Number]]&gt;0,IF(ISNA(VLOOKUP(Table15[[#This Row],[NQF Number]],#REF!,5,FALSE))=TRUE,"Not Found",VLOOKUP(Table15[[#This Row],[NQF Number]],#REF!,5,FALSE)),"No NQF Number")</f>
        <v>#REF!</v>
      </c>
      <c r="N37" s="3"/>
      <c r="O37" s="3"/>
      <c r="P37" s="3"/>
      <c r="Q37" s="3"/>
      <c r="R37" s="3"/>
      <c r="S37" s="3"/>
      <c r="T37" s="3"/>
      <c r="U37" s="3"/>
      <c r="V37" s="3"/>
    </row>
    <row r="38" spans="1:22">
      <c r="A38" s="3">
        <f>Table1[[#This Row],['#]]</f>
        <v>33</v>
      </c>
      <c r="B38" s="2" t="str">
        <f>Table1[[#This Row],[Measure Name]]</f>
        <v xml:space="preserve">Frequency of Ongoing Prenatal Care </v>
      </c>
      <c r="C38" s="21" t="str">
        <f>Table1[[#This Row],[NQF Number]]</f>
        <v>1391</v>
      </c>
      <c r="D38" s="3" t="str">
        <f>Table1[[#This Row],[Steward]]</f>
        <v xml:space="preserve">NCQA </v>
      </c>
      <c r="E38" s="2" t="e">
        <f>COUNTIF(#REF!,"Yes")</f>
        <v>#REF!</v>
      </c>
      <c r="F38" s="5"/>
      <c r="G38" s="5"/>
      <c r="H38" s="5"/>
      <c r="I38" s="5"/>
      <c r="J38" s="5"/>
      <c r="K38" s="5"/>
      <c r="L38" s="5"/>
      <c r="M38" s="2" t="e">
        <f>IF(Table15[[#This Row],[NQF Number]]&gt;0,IF(ISNA(VLOOKUP(Table15[[#This Row],[NQF Number]],#REF!,5,FALSE))=TRUE,"Not Found",VLOOKUP(Table15[[#This Row],[NQF Number]],#REF!,5,FALSE)),"No NQF Number")</f>
        <v>#REF!</v>
      </c>
      <c r="N38" s="3"/>
      <c r="O38" s="3"/>
      <c r="P38" s="3"/>
      <c r="Q38" s="3"/>
      <c r="R38" s="3"/>
      <c r="S38" s="3"/>
      <c r="T38" s="3"/>
      <c r="U38" s="3"/>
      <c r="V38" s="3"/>
    </row>
    <row r="39" spans="1:22" ht="60">
      <c r="A39" s="3">
        <f>Table1[[#This Row],['#]]</f>
        <v>34</v>
      </c>
      <c r="B39" s="2" t="str">
        <f>Table1[[#This Row],[Measure Name]]</f>
        <v>Primary Caries Prevention Intervention as Part of Well/Ill Child Care as Offered by Primary Care Medical Providers</v>
      </c>
      <c r="C39" s="21" t="str">
        <f>Table1[[#This Row],[NQF Number]]</f>
        <v>1419</v>
      </c>
      <c r="D39" s="3" t="str">
        <f>Table1[[#This Row],[Steward]]</f>
        <v>University of Minnesota</v>
      </c>
      <c r="E39" s="2" t="e">
        <f>COUNTIF(#REF!,"Yes")</f>
        <v>#REF!</v>
      </c>
      <c r="F39" s="5"/>
      <c r="G39" s="5"/>
      <c r="H39" s="5"/>
      <c r="I39" s="5"/>
      <c r="J39" s="5"/>
      <c r="K39" s="5"/>
      <c r="L39" s="5"/>
      <c r="M39" s="2" t="e">
        <f>IF(Table15[[#This Row],[NQF Number]]&gt;0,IF(ISNA(VLOOKUP(Table15[[#This Row],[NQF Number]],#REF!,5,FALSE))=TRUE,"Not Found",VLOOKUP(Table15[[#This Row],[NQF Number]],#REF!,5,FALSE)),"No NQF Number")</f>
        <v>#REF!</v>
      </c>
      <c r="N39" s="3" t="s">
        <v>1</v>
      </c>
      <c r="O39" s="3"/>
      <c r="P39" s="3"/>
      <c r="Q39" s="3"/>
      <c r="R39" s="3"/>
      <c r="S39" s="3"/>
      <c r="T39" s="3"/>
      <c r="U39" s="3"/>
      <c r="V39" s="3"/>
    </row>
    <row r="40" spans="1:22" ht="30">
      <c r="A40" s="3">
        <f>Table1[[#This Row],['#]]</f>
        <v>35</v>
      </c>
      <c r="B40" s="2" t="str">
        <f>Table1[[#This Row],[Measure Name]]</f>
        <v>Screening for Clinical Depression and Follow-Up Plan</v>
      </c>
      <c r="C40" s="21" t="str">
        <f>Table1[[#This Row],[NQF Number]]</f>
        <v>0418</v>
      </c>
      <c r="D40" s="3" t="str">
        <f>Table1[[#This Row],[Steward]]</f>
        <v>CMS</v>
      </c>
      <c r="E40" s="2" t="e">
        <f>COUNTIF(#REF!,"Yes")</f>
        <v>#REF!</v>
      </c>
      <c r="F40" s="5"/>
      <c r="G40" s="5"/>
      <c r="H40" s="5"/>
      <c r="I40" s="5"/>
      <c r="J40" s="5"/>
      <c r="K40" s="5"/>
      <c r="L40" s="5"/>
      <c r="M40" s="2" t="e">
        <f>IF(Table15[[#This Row],[NQF Number]]&gt;0,IF(ISNA(VLOOKUP(Table15[[#This Row],[NQF Number]],#REF!,5,FALSE))=TRUE,"Not Found",VLOOKUP(Table15[[#This Row],[NQF Number]],#REF!,5,FALSE)),"No NQF Number")</f>
        <v>#REF!</v>
      </c>
      <c r="N40" s="3"/>
      <c r="O40" s="3"/>
      <c r="P40" s="3"/>
      <c r="Q40" s="3"/>
      <c r="R40" s="3"/>
      <c r="S40" s="3"/>
      <c r="T40" s="3"/>
      <c r="U40" s="3"/>
      <c r="V40" s="3"/>
    </row>
    <row r="41" spans="1:22">
      <c r="A41" s="3">
        <f>Table1[[#This Row],['#]]</f>
        <v>36</v>
      </c>
      <c r="B41" s="2" t="str">
        <f>Table1[[#This Row],[Measure Name]]</f>
        <v>Maternal Depression Screening</v>
      </c>
      <c r="C41" s="21" t="str">
        <f>Table1[[#This Row],[NQF Number]]</f>
        <v>1401</v>
      </c>
      <c r="D41" s="3" t="str">
        <f>Table1[[#This Row],[Steward]]</f>
        <v>NCQA</v>
      </c>
      <c r="E41" s="2" t="e">
        <f>COUNTIF(#REF!,"Yes")</f>
        <v>#REF!</v>
      </c>
      <c r="F41" s="4"/>
      <c r="G41" s="4"/>
      <c r="H41" s="4"/>
      <c r="I41" s="4"/>
      <c r="J41" s="4"/>
      <c r="K41" s="4"/>
      <c r="L41" s="4"/>
      <c r="M41" s="2" t="e">
        <f>IF(Table15[[#This Row],[NQF Number]]&gt;0,IF(ISNA(VLOOKUP(Table15[[#This Row],[NQF Number]],#REF!,5,FALSE))=TRUE,"Not Found",VLOOKUP(Table15[[#This Row],[NQF Number]],#REF!,5,FALSE)),"No NQF Number")</f>
        <v>#REF!</v>
      </c>
      <c r="N41" s="2"/>
      <c r="O41" s="3"/>
      <c r="P41" s="3"/>
      <c r="Q41" s="3"/>
      <c r="R41" s="3"/>
      <c r="S41" s="3"/>
      <c r="T41" s="3"/>
      <c r="U41" s="3"/>
      <c r="V41" s="3"/>
    </row>
    <row r="42" spans="1:22" ht="30">
      <c r="A42" s="3">
        <f>Table1[[#This Row],['#]]</f>
        <v>37</v>
      </c>
      <c r="B42" s="2" t="str">
        <f>Table1[[#This Row],[Measure Name]]</f>
        <v>Pediatric behavioral health screening</v>
      </c>
      <c r="C42" s="21" t="str">
        <f>Table1[[#This Row],[NQF Number]]</f>
        <v>0722</v>
      </c>
      <c r="D42" s="3" t="str">
        <f>Table1[[#This Row],[Steward]]</f>
        <v>Mass General</v>
      </c>
      <c r="E42" s="2" t="e">
        <f>COUNTIF(#REF!,"Yes")</f>
        <v>#REF!</v>
      </c>
      <c r="F42" s="5" t="s">
        <v>1</v>
      </c>
      <c r="G42" s="5"/>
      <c r="H42" s="5"/>
      <c r="I42" s="5"/>
      <c r="J42" s="5"/>
      <c r="K42" s="5"/>
      <c r="L42" s="5"/>
      <c r="M42" s="2" t="e">
        <f>IF(Table15[[#This Row],[NQF Number]]&gt;0,IF(ISNA(VLOOKUP(Table15[[#This Row],[NQF Number]],#REF!,5,FALSE))=TRUE,"Not Found",VLOOKUP(Table15[[#This Row],[NQF Number]],#REF!,5,FALSE)),"No NQF Number")</f>
        <v>#REF!</v>
      </c>
      <c r="N42" s="3"/>
      <c r="O42" s="3"/>
      <c r="P42" s="3"/>
      <c r="Q42" s="3"/>
      <c r="R42" s="3"/>
      <c r="S42" s="3"/>
      <c r="T42" s="3"/>
      <c r="U42" s="3"/>
      <c r="V42" s="3"/>
    </row>
    <row r="43" spans="1:22" ht="30">
      <c r="A43" s="3">
        <f>Table1[[#This Row],['#]]</f>
        <v>38</v>
      </c>
      <c r="B43" s="2" t="str">
        <f>Table1[[#This Row],[Measure Name]]</f>
        <v>Medication Management for People with Asthma</v>
      </c>
      <c r="C43" s="21" t="str">
        <f>Table1[[#This Row],[NQF Number]]</f>
        <v>1799</v>
      </c>
      <c r="D43" s="3" t="str">
        <f>Table1[[#This Row],[Steward]]</f>
        <v>NCQA</v>
      </c>
      <c r="E43" s="2" t="e">
        <f>COUNTIF(#REF!,"Yes")</f>
        <v>#REF!</v>
      </c>
      <c r="F43" s="5"/>
      <c r="G43" s="5"/>
      <c r="H43" s="5"/>
      <c r="I43" s="5"/>
      <c r="J43" s="5"/>
      <c r="K43" s="5"/>
      <c r="L43" s="5"/>
      <c r="M43" s="2" t="e">
        <f>IF(Table15[[#This Row],[NQF Number]]&gt;0,IF(ISNA(VLOOKUP(Table15[[#This Row],[NQF Number]],#REF!,5,FALSE))=TRUE,"Not Found",VLOOKUP(Table15[[#This Row],[NQF Number]],#REF!,5,FALSE)),"No NQF Number")</f>
        <v>#REF!</v>
      </c>
      <c r="N43" s="3"/>
      <c r="O43" s="3"/>
      <c r="P43" s="3"/>
      <c r="Q43" s="3"/>
      <c r="R43" s="3"/>
      <c r="S43" s="3"/>
      <c r="T43" s="3"/>
      <c r="U43" s="3"/>
      <c r="V43" s="3"/>
    </row>
    <row r="44" spans="1:22" ht="45">
      <c r="A44" s="3">
        <f>Table1[[#This Row],['#]]</f>
        <v>39</v>
      </c>
      <c r="B44" s="2" t="str">
        <f>Table1[[#This Row],[Measure Name]]</f>
        <v xml:space="preserve">Disease Modifying Anti-Rheumatic Drug Therapy for Rheumatoid Arthritis </v>
      </c>
      <c r="C44" s="21" t="str">
        <f>Table1[[#This Row],[NQF Number]]</f>
        <v>0054</v>
      </c>
      <c r="D44" s="3" t="str">
        <f>Table1[[#This Row],[Steward]]</f>
        <v>NCQA</v>
      </c>
      <c r="E44" s="2" t="e">
        <f>COUNTIF(#REF!,"Yes")</f>
        <v>#REF!</v>
      </c>
      <c r="F44" s="5"/>
      <c r="G44" s="5"/>
      <c r="H44" s="5"/>
      <c r="I44" s="5"/>
      <c r="J44" s="5"/>
      <c r="K44" s="5"/>
      <c r="L44" s="5"/>
      <c r="M44" s="2" t="e">
        <f>IF(Table15[[#This Row],[NQF Number]]&gt;0,IF(ISNA(VLOOKUP(Table15[[#This Row],[NQF Number]],#REF!,5,FALSE))=TRUE,"Not Found",VLOOKUP(Table15[[#This Row],[NQF Number]],#REF!,5,FALSE)),"No NQF Number")</f>
        <v>#REF!</v>
      </c>
      <c r="N44" s="3"/>
      <c r="O44" s="3"/>
      <c r="P44" s="3"/>
      <c r="Q44" s="3"/>
      <c r="R44" s="3"/>
      <c r="S44" s="3"/>
      <c r="T44" s="3"/>
      <c r="U44" s="3"/>
      <c r="V44" s="3"/>
    </row>
    <row r="45" spans="1:22" ht="75">
      <c r="A45" s="3">
        <f>Table1[[#This Row],['#]]</f>
        <v>40</v>
      </c>
      <c r="B45" s="2" t="str">
        <f>Table1[[#This Row],[Measure Name]]</f>
        <v xml:space="preserve">
Comprehensive Diabetes Care: Hemoglobin A1c (HbA1c) Poor Control (&gt;9.0%)
</v>
      </c>
      <c r="C45" s="21" t="str">
        <f>Table1[[#This Row],[NQF Number]]</f>
        <v>0059</v>
      </c>
      <c r="D45" s="3" t="str">
        <f>Table1[[#This Row],[Steward]]</f>
        <v xml:space="preserve">NCQA </v>
      </c>
      <c r="E45" s="2" t="e">
        <f>COUNTIF(#REF!,"Yes")</f>
        <v>#REF!</v>
      </c>
      <c r="F45" s="3"/>
      <c r="G45" s="3"/>
      <c r="H45" s="3"/>
      <c r="I45" s="3"/>
      <c r="J45" s="3"/>
      <c r="K45" s="3"/>
      <c r="L45" s="3"/>
      <c r="M45" s="2" t="e">
        <f>IF(Table15[[#This Row],[NQF Number]]&gt;0,IF(ISNA(VLOOKUP(Table15[[#This Row],[NQF Number]],#REF!,5,FALSE))=TRUE,"Not Found",VLOOKUP(Table15[[#This Row],[NQF Number]],#REF!,5,FALSE)),"No NQF Number")</f>
        <v>#REF!</v>
      </c>
      <c r="N45" s="5"/>
      <c r="O45" s="3"/>
      <c r="P45" s="3"/>
      <c r="Q45" s="3"/>
      <c r="R45" s="3"/>
      <c r="S45" s="3"/>
      <c r="T45" s="3"/>
      <c r="U45" s="3"/>
      <c r="V45" s="3"/>
    </row>
    <row r="46" spans="1:22" ht="30">
      <c r="A46" s="3">
        <f>Table1[[#This Row],['#]]</f>
        <v>41</v>
      </c>
      <c r="B46" s="2" t="str">
        <f>Table1[[#This Row],[Measure Name]]</f>
        <v>Comprehensive Diabetes Care: Eye Exam</v>
      </c>
      <c r="C46" s="21" t="str">
        <f>Table1[[#This Row],[NQF Number]]</f>
        <v>0055</v>
      </c>
      <c r="D46" s="3" t="str">
        <f>Table1[[#This Row],[Steward]]</f>
        <v xml:space="preserve">NCQA </v>
      </c>
      <c r="E46" s="2" t="e">
        <f>COUNTIF(#REF!,"Yes")</f>
        <v>#REF!</v>
      </c>
      <c r="F46" s="4"/>
      <c r="G46" s="4"/>
      <c r="H46" s="4"/>
      <c r="I46" s="4"/>
      <c r="J46" s="4"/>
      <c r="K46" s="4"/>
      <c r="L46" s="4"/>
      <c r="M46" s="2" t="e">
        <f>IF(Table15[[#This Row],[NQF Number]]&gt;0,IF(ISNA(VLOOKUP(Table15[[#This Row],[NQF Number]],#REF!,5,FALSE))=TRUE,"Not Found",VLOOKUP(Table15[[#This Row],[NQF Number]],#REF!,5,FALSE)),"No NQF Number")</f>
        <v>#REF!</v>
      </c>
      <c r="N46" s="2"/>
      <c r="O46" s="3"/>
      <c r="P46" s="3"/>
      <c r="Q46" s="3"/>
      <c r="R46" s="3"/>
      <c r="S46" s="3"/>
      <c r="T46" s="3"/>
      <c r="U46" s="3"/>
      <c r="V46" s="3"/>
    </row>
    <row r="47" spans="1:22" ht="60">
      <c r="A47" s="3">
        <f>Table1[[#This Row],['#]]</f>
        <v>42</v>
      </c>
      <c r="B47" s="2" t="str">
        <f>Table1[[#This Row],[Measure Name]]</f>
        <v xml:space="preserve">
Comprehensive Diabetes Care: Hemoglobin A1c testing 
</v>
      </c>
      <c r="C47" s="21" t="str">
        <f>Table1[[#This Row],[NQF Number]]</f>
        <v>0057</v>
      </c>
      <c r="D47" s="3" t="str">
        <f>Table1[[#This Row],[Steward]]</f>
        <v>NCQA</v>
      </c>
      <c r="E47" s="2" t="e">
        <f>COUNTIF(#REF!,"Yes")</f>
        <v>#REF!</v>
      </c>
      <c r="F47" s="5" t="s">
        <v>1</v>
      </c>
      <c r="G47" s="5"/>
      <c r="H47" s="5"/>
      <c r="I47" s="5"/>
      <c r="J47" s="5"/>
      <c r="K47" s="5"/>
      <c r="L47" s="5"/>
      <c r="M47" s="2" t="e">
        <f>IF(Table15[[#This Row],[NQF Number]]&gt;0,IF(ISNA(VLOOKUP(Table15[[#This Row],[NQF Number]],#REF!,5,FALSE))=TRUE,"Not Found",VLOOKUP(Table15[[#This Row],[NQF Number]],#REF!,5,FALSE)),"No NQF Number")</f>
        <v>#REF!</v>
      </c>
      <c r="N47" s="3"/>
      <c r="O47" s="3"/>
      <c r="P47" s="3"/>
      <c r="Q47" s="3"/>
      <c r="R47" s="3"/>
      <c r="S47" s="3"/>
      <c r="T47" s="3"/>
      <c r="U47" s="3"/>
      <c r="V47" s="3"/>
    </row>
    <row r="48" spans="1:22" ht="30">
      <c r="A48" s="3">
        <f>Table1[[#This Row],['#]]</f>
        <v>43</v>
      </c>
      <c r="B48" s="2" t="str">
        <f>Table1[[#This Row],[Measure Name]]</f>
        <v>Comprehensive Diabetes Care: Medical Attention for Nephropathy</v>
      </c>
      <c r="C48" s="21" t="str">
        <f>Table1[[#This Row],[NQF Number]]</f>
        <v>0062</v>
      </c>
      <c r="D48" s="3" t="str">
        <f>Table1[[#This Row],[Steward]]</f>
        <v xml:space="preserve">NCQA </v>
      </c>
      <c r="E48" s="2" t="e">
        <f>COUNTIF(#REF!,"Yes")</f>
        <v>#REF!</v>
      </c>
      <c r="F48" s="5"/>
      <c r="G48" s="5"/>
      <c r="H48" s="5"/>
      <c r="I48" s="5"/>
      <c r="J48" s="5"/>
      <c r="K48" s="5"/>
      <c r="L48" s="5"/>
      <c r="M48" s="2" t="e">
        <f>IF(Table15[[#This Row],[NQF Number]]&gt;0,IF(ISNA(VLOOKUP(Table15[[#This Row],[NQF Number]],#REF!,5,FALSE))=TRUE,"Not Found",VLOOKUP(Table15[[#This Row],[NQF Number]],#REF!,5,FALSE)),"No NQF Number")</f>
        <v>#REF!</v>
      </c>
      <c r="N48" s="3"/>
      <c r="O48" s="3"/>
      <c r="P48" s="3"/>
      <c r="Q48" s="3"/>
      <c r="R48" s="3"/>
      <c r="S48" s="3"/>
      <c r="T48" s="3"/>
      <c r="U48" s="3"/>
      <c r="V48" s="3"/>
    </row>
    <row r="49" spans="1:22">
      <c r="A49" s="3">
        <f>Table1[[#This Row],['#]]</f>
        <v>44</v>
      </c>
      <c r="B49" s="2" t="str">
        <f>Table1[[#This Row],[Measure Name]]</f>
        <v>Controlling High Blood Pressure</v>
      </c>
      <c r="C49" s="21" t="str">
        <f>Table1[[#This Row],[NQF Number]]</f>
        <v>0018</v>
      </c>
      <c r="D49" s="3" t="str">
        <f>Table1[[#This Row],[Steward]]</f>
        <v xml:space="preserve">NCQA </v>
      </c>
      <c r="E49" s="2" t="e">
        <f>COUNTIF(#REF!,"Yes")</f>
        <v>#REF!</v>
      </c>
      <c r="F49" s="5"/>
      <c r="G49" s="5"/>
      <c r="H49" s="5"/>
      <c r="I49" s="5"/>
      <c r="J49" s="5"/>
      <c r="K49" s="5"/>
      <c r="L49" s="5"/>
      <c r="M49" s="2" t="e">
        <f>IF(Table15[[#This Row],[NQF Number]]&gt;0,IF(ISNA(VLOOKUP(Table15[[#This Row],[NQF Number]],#REF!,5,FALSE))=TRUE,"Not Found",VLOOKUP(Table15[[#This Row],[NQF Number]],#REF!,5,FALSE)),"No NQF Number")</f>
        <v>#REF!</v>
      </c>
      <c r="N49" s="3"/>
      <c r="O49" s="3"/>
      <c r="P49" s="3"/>
      <c r="Q49" s="3"/>
      <c r="R49" s="3"/>
      <c r="S49" s="3"/>
      <c r="T49" s="3"/>
      <c r="U49" s="3"/>
      <c r="V49" s="3"/>
    </row>
    <row r="50" spans="1:22" ht="75">
      <c r="A50" s="3">
        <f>Table1[[#This Row],['#]]</f>
        <v>45</v>
      </c>
      <c r="B50" s="2" t="str">
        <f>Table1[[#This Row],[Measure Name]]</f>
        <v xml:space="preserve">
Heart Failure (HF):  Beta- Blocker Therapy for Left Ventricular Systolic Dysfunction (LVSD)
</v>
      </c>
      <c r="C50" s="21" t="str">
        <f>Table1[[#This Row],[NQF Number]]</f>
        <v>0083</v>
      </c>
      <c r="D50" s="3" t="str">
        <f>Table1[[#This Row],[Steward]]</f>
        <v>AMA-PCPI</v>
      </c>
      <c r="E50" s="2" t="e">
        <f>COUNTIF(#REF!,"Yes")</f>
        <v>#REF!</v>
      </c>
      <c r="F50" s="5"/>
      <c r="G50" s="5"/>
      <c r="H50" s="5"/>
      <c r="I50" s="5"/>
      <c r="J50" s="5"/>
      <c r="K50" s="5"/>
      <c r="L50" s="5"/>
      <c r="M50" s="2" t="e">
        <f>IF(Table15[[#This Row],[NQF Number]]&gt;0,IF(ISNA(VLOOKUP(Table15[[#This Row],[NQF Number]],#REF!,5,FALSE))=TRUE,"Not Found",VLOOKUP(Table15[[#This Row],[NQF Number]],#REF!,5,FALSE)),"No NQF Number")</f>
        <v>#REF!</v>
      </c>
      <c r="N50" s="3"/>
      <c r="O50" s="3"/>
      <c r="P50" s="3"/>
      <c r="Q50" s="3"/>
      <c r="R50" s="3"/>
      <c r="S50" s="3"/>
      <c r="T50" s="3"/>
      <c r="U50" s="3"/>
      <c r="V50" s="3"/>
    </row>
    <row r="51" spans="1:22" ht="30">
      <c r="A51" s="3">
        <f>Table1[[#This Row],['#]]</f>
        <v>46</v>
      </c>
      <c r="B51" s="2" t="str">
        <f>Table1[[#This Row],[Measure Name]]</f>
        <v xml:space="preserve">Use of Spirometry Testing in the Assessment and Diagnosis of COPD </v>
      </c>
      <c r="C51" s="21" t="str">
        <f>Table1[[#This Row],[NQF Number]]</f>
        <v>0577</v>
      </c>
      <c r="D51" s="3" t="str">
        <f>Table1[[#This Row],[Steward]]</f>
        <v>NCQA</v>
      </c>
      <c r="E51" s="2" t="e">
        <f>COUNTIF(#REF!,"Yes")</f>
        <v>#REF!</v>
      </c>
      <c r="F51" s="3"/>
      <c r="G51" s="3"/>
      <c r="H51" s="3"/>
      <c r="I51" s="3"/>
      <c r="J51" s="3"/>
      <c r="K51" s="3"/>
      <c r="L51" s="3"/>
      <c r="M51" s="2" t="e">
        <f>IF(Table15[[#This Row],[NQF Number]]&gt;0,IF(ISNA(VLOOKUP(Table15[[#This Row],[NQF Number]],#REF!,5,FALSE))=TRUE,"Not Found",VLOOKUP(Table15[[#This Row],[NQF Number]],#REF!,5,FALSE)),"No NQF Number")</f>
        <v>#REF!</v>
      </c>
      <c r="N51" s="5"/>
      <c r="O51" s="3"/>
      <c r="P51" s="3"/>
      <c r="Q51" s="3"/>
      <c r="R51" s="3"/>
      <c r="S51" s="3"/>
      <c r="T51" s="3"/>
      <c r="U51" s="3"/>
      <c r="V51" s="3"/>
    </row>
    <row r="52" spans="1:22" ht="30">
      <c r="A52" s="3">
        <f>Table1[[#This Row],['#]]</f>
        <v>47</v>
      </c>
      <c r="B52" s="2" t="str">
        <f>Table1[[#This Row],[Measure Name]]</f>
        <v>Persistence of Beta-Blocker Treatment After a Heart Attack</v>
      </c>
      <c r="C52" s="21" t="str">
        <f>Table1[[#This Row],[NQF Number]]</f>
        <v>0071</v>
      </c>
      <c r="D52" s="3" t="str">
        <f>Table1[[#This Row],[Steward]]</f>
        <v>NCQA</v>
      </c>
      <c r="E52" s="2" t="e">
        <f>COUNTIF(#REF!,"Yes")</f>
        <v>#REF!</v>
      </c>
      <c r="F52" s="5"/>
      <c r="G52" s="5"/>
      <c r="H52" s="5"/>
      <c r="I52" s="5"/>
      <c r="J52" s="5"/>
      <c r="K52" s="5"/>
      <c r="L52" s="5"/>
      <c r="M52" s="2" t="e">
        <f>IF(Table15[[#This Row],[NQF Number]]&gt;0,IF(ISNA(VLOOKUP(Table15[[#This Row],[NQF Number]],#REF!,5,FALSE))=TRUE,"Not Found",VLOOKUP(Table15[[#This Row],[NQF Number]],#REF!,5,FALSE)),"No NQF Number")</f>
        <v>#REF!</v>
      </c>
      <c r="N52" s="3" t="s">
        <v>1</v>
      </c>
      <c r="O52" s="3"/>
      <c r="P52" s="3"/>
      <c r="Q52" s="3"/>
      <c r="R52" s="3"/>
      <c r="S52" s="3"/>
      <c r="T52" s="3"/>
      <c r="U52" s="3"/>
      <c r="V52" s="3"/>
    </row>
    <row r="53" spans="1:22">
      <c r="A53" s="3">
        <f>Table1[[#This Row],['#]]</f>
        <v>48</v>
      </c>
      <c r="B53" s="2" t="str">
        <f>Table1[[#This Row],[Measure Name]]</f>
        <v>CAD: Medication adherence</v>
      </c>
      <c r="C53" s="21" t="str">
        <f>Table1[[#This Row],[NQF Number]]</f>
        <v>0543</v>
      </c>
      <c r="D53" s="3" t="str">
        <f>Table1[[#This Row],[Steward]]</f>
        <v>CMS</v>
      </c>
      <c r="E53" s="2" t="e">
        <f>COUNTIF(#REF!,"Yes")</f>
        <v>#REF!</v>
      </c>
      <c r="F53" s="5"/>
      <c r="G53" s="5"/>
      <c r="H53" s="5"/>
      <c r="I53" s="5"/>
      <c r="J53" s="5"/>
      <c r="K53" s="5"/>
      <c r="L53" s="5"/>
      <c r="M53" s="2" t="e">
        <f>IF(Table15[[#This Row],[NQF Number]]&gt;0,IF(ISNA(VLOOKUP(Table15[[#This Row],[NQF Number]],#REF!,5,FALSE))=TRUE,"Not Found",VLOOKUP(Table15[[#This Row],[NQF Number]],#REF!,5,FALSE)),"No NQF Number")</f>
        <v>#REF!</v>
      </c>
      <c r="N53" s="3"/>
      <c r="O53" s="3"/>
      <c r="P53" s="3"/>
      <c r="Q53" s="3"/>
      <c r="R53" s="3"/>
      <c r="S53" s="3"/>
      <c r="T53" s="3"/>
      <c r="U53" s="3"/>
      <c r="V53" s="3"/>
    </row>
    <row r="54" spans="1:22" ht="30">
      <c r="A54" s="3">
        <f>Table1[[#This Row],['#]]</f>
        <v>49</v>
      </c>
      <c r="B54" s="2" t="str">
        <f>Table1[[#This Row],[Measure Name]]</f>
        <v xml:space="preserve">Use of Imaging Studies for Low Back Pain </v>
      </c>
      <c r="C54" s="21" t="str">
        <f>Table1[[#This Row],[NQF Number]]</f>
        <v>0052</v>
      </c>
      <c r="D54" s="3" t="str">
        <f>Table1[[#This Row],[Steward]]</f>
        <v xml:space="preserve">NCQA </v>
      </c>
      <c r="E54" s="2" t="e">
        <f>COUNTIF(#REF!,"Yes")</f>
        <v>#REF!</v>
      </c>
      <c r="F54" s="4"/>
      <c r="G54" s="4"/>
      <c r="H54" s="4"/>
      <c r="I54" s="4"/>
      <c r="J54" s="4"/>
      <c r="K54" s="4"/>
      <c r="L54" s="4"/>
      <c r="M54" s="2" t="e">
        <f>IF(Table15[[#This Row],[NQF Number]]&gt;0,IF(ISNA(VLOOKUP(Table15[[#This Row],[NQF Number]],#REF!,5,FALSE))=TRUE,"Not Found",VLOOKUP(Table15[[#This Row],[NQF Number]],#REF!,5,FALSE)),"No NQF Number")</f>
        <v>#REF!</v>
      </c>
      <c r="N54" s="2"/>
      <c r="O54" s="3"/>
      <c r="P54" s="3"/>
      <c r="Q54" s="3"/>
      <c r="R54" s="3"/>
      <c r="S54" s="3"/>
      <c r="T54" s="3"/>
      <c r="U54" s="3"/>
      <c r="V54" s="3"/>
    </row>
    <row r="55" spans="1:22" ht="60">
      <c r="A55" s="3">
        <f>Table1[[#This Row],['#]]</f>
        <v>50</v>
      </c>
      <c r="B55" s="2" t="str">
        <f>Table1[[#This Row],[Measure Name]]</f>
        <v xml:space="preserve">
Avoidance of Antibiotic Treatment in Adults with Acute Bronchitis 
</v>
      </c>
      <c r="C55" s="21" t="str">
        <f>Table1[[#This Row],[NQF Number]]</f>
        <v>0058</v>
      </c>
      <c r="D55" s="3" t="str">
        <f>Table1[[#This Row],[Steward]]</f>
        <v>NCQA</v>
      </c>
      <c r="E55" s="2" t="e">
        <f>COUNTIF(#REF!,"Yes")</f>
        <v>#REF!</v>
      </c>
      <c r="F55" s="5"/>
      <c r="G55" s="5"/>
      <c r="H55" s="5"/>
      <c r="I55" s="5"/>
      <c r="J55" s="5"/>
      <c r="K55" s="5"/>
      <c r="L55" s="5"/>
      <c r="M55" s="2" t="e">
        <f>IF(Table15[[#This Row],[NQF Number]]&gt;0,IF(ISNA(VLOOKUP(Table15[[#This Row],[NQF Number]],#REF!,5,FALSE))=TRUE,"Not Found",VLOOKUP(Table15[[#This Row],[NQF Number]],#REF!,5,FALSE)),"No NQF Number")</f>
        <v>#REF!</v>
      </c>
      <c r="N55" s="3"/>
      <c r="O55" s="3"/>
      <c r="P55" s="3"/>
      <c r="Q55" s="3"/>
      <c r="R55" s="3"/>
      <c r="S55" s="3"/>
      <c r="T55" s="3"/>
      <c r="U55" s="3"/>
      <c r="V55" s="3"/>
    </row>
    <row r="56" spans="1:22" ht="60">
      <c r="A56" s="3">
        <f>Table1[[#This Row],['#]]</f>
        <v>51</v>
      </c>
      <c r="B56" s="2" t="str">
        <f>Table1[[#This Row],[Measure Name]]</f>
        <v xml:space="preserve">Appropriate Treatment for
Children with Upper Respiratory Infection
</v>
      </c>
      <c r="C56" s="21" t="str">
        <f>Table1[[#This Row],[NQF Number]]</f>
        <v>0069</v>
      </c>
      <c r="D56" s="3" t="str">
        <f>Table1[[#This Row],[Steward]]</f>
        <v xml:space="preserve">NCQA </v>
      </c>
      <c r="E56" s="2" t="e">
        <f>COUNTIF(#REF!,"Yes")</f>
        <v>#REF!</v>
      </c>
      <c r="F56" s="12"/>
      <c r="G56" s="12"/>
      <c r="H56" s="12"/>
      <c r="I56" s="12"/>
      <c r="J56" s="12"/>
      <c r="K56" s="12"/>
      <c r="L56" s="12"/>
      <c r="M56" s="2" t="e">
        <f>IF(Table15[[#This Row],[NQF Number]]&gt;0,IF(ISNA(VLOOKUP(Table15[[#This Row],[NQF Number]],#REF!,5,FALSE))=TRUE,"Not Found",VLOOKUP(Table15[[#This Row],[NQF Number]],#REF!,5,FALSE)),"No NQF Number")</f>
        <v>#REF!</v>
      </c>
      <c r="N56" s="11"/>
      <c r="O56" s="3"/>
      <c r="P56" s="3"/>
      <c r="Q56" s="3"/>
      <c r="R56" s="3"/>
      <c r="S56" s="3"/>
      <c r="T56" s="3"/>
      <c r="U56" s="3"/>
      <c r="V56" s="3"/>
    </row>
    <row r="57" spans="1:22" ht="30">
      <c r="A57" s="3">
        <f>Table1[[#This Row],['#]]</f>
        <v>52</v>
      </c>
      <c r="B57" s="2" t="str">
        <f>Table1[[#This Row],[Measure Name]]</f>
        <v>Ischemic Vascular Disease (IVD): Use of Aspirin or Another Antithrombotic</v>
      </c>
      <c r="C57" s="21" t="str">
        <f>Table1[[#This Row],[NQF Number]]</f>
        <v>0068</v>
      </c>
      <c r="D57" s="3" t="str">
        <f>Table1[[#This Row],[Steward]]</f>
        <v xml:space="preserve">NCQA </v>
      </c>
      <c r="E57" s="2" t="e">
        <f>COUNTIF(#REF!,"Yes")</f>
        <v>#REF!</v>
      </c>
      <c r="F57" s="5"/>
      <c r="G57" s="5"/>
      <c r="H57" s="5"/>
      <c r="I57" s="5"/>
      <c r="J57" s="5"/>
      <c r="K57" s="5"/>
      <c r="L57" s="5"/>
      <c r="M57" s="2" t="e">
        <f>IF(Table15[[#This Row],[NQF Number]]&gt;0,IF(ISNA(VLOOKUP(Table15[[#This Row],[NQF Number]],#REF!,5,FALSE))=TRUE,"Not Found",VLOOKUP(Table15[[#This Row],[NQF Number]],#REF!,5,FALSE)),"No NQF Number")</f>
        <v>#REF!</v>
      </c>
      <c r="N57" s="3"/>
      <c r="O57" s="3"/>
      <c r="P57" s="3"/>
      <c r="Q57" s="3"/>
      <c r="R57" s="3"/>
      <c r="S57" s="3"/>
      <c r="T57" s="3"/>
      <c r="U57" s="3"/>
      <c r="V57" s="3"/>
    </row>
    <row r="58" spans="1:22" ht="60">
      <c r="A58" s="3">
        <f>Table1[[#This Row],['#]]</f>
        <v>53</v>
      </c>
      <c r="B58" s="2" t="str">
        <f>Table1[[#This Row],[Measure Name]]</f>
        <v>Follow-Up Care for Children Prescribed Attention- Deficit/Hyperactivity Disorder Medication</v>
      </c>
      <c r="C58" s="21" t="str">
        <f>Table1[[#This Row],[NQF Number]]</f>
        <v>0108</v>
      </c>
      <c r="D58" s="3" t="str">
        <f>Table1[[#This Row],[Steward]]</f>
        <v xml:space="preserve">NCQA </v>
      </c>
      <c r="E58" s="2" t="e">
        <f>COUNTIF(#REF!,"Yes")</f>
        <v>#REF!</v>
      </c>
      <c r="F58" s="5" t="s">
        <v>1</v>
      </c>
      <c r="G58" s="5"/>
      <c r="H58" s="5"/>
      <c r="I58" s="5"/>
      <c r="J58" s="5"/>
      <c r="K58" s="5"/>
      <c r="L58" s="5"/>
      <c r="M58" s="2" t="e">
        <f>IF(Table15[[#This Row],[NQF Number]]&gt;0,IF(ISNA(VLOOKUP(Table15[[#This Row],[NQF Number]],#REF!,5,FALSE))=TRUE,"Not Found",VLOOKUP(Table15[[#This Row],[NQF Number]],#REF!,5,FALSE)),"No NQF Number")</f>
        <v>#REF!</v>
      </c>
      <c r="N58" s="3"/>
      <c r="O58" s="3"/>
      <c r="P58" s="3"/>
      <c r="Q58" s="3"/>
      <c r="R58" s="3"/>
      <c r="S58" s="3"/>
      <c r="T58" s="3"/>
      <c r="U58" s="3"/>
      <c r="V58" s="3"/>
    </row>
    <row r="59" spans="1:22" ht="60">
      <c r="A59" s="3">
        <f>Table1[[#This Row],['#]]</f>
        <v>54</v>
      </c>
      <c r="B59" s="2" t="str">
        <f>Table1[[#This Row],[Measure Name]]</f>
        <v>Depression Remission at Twelve Months</v>
      </c>
      <c r="C59" s="21" t="str">
        <f>Table1[[#This Row],[NQF Number]]</f>
        <v>0710</v>
      </c>
      <c r="D59" s="3" t="str">
        <f>Table1[[#This Row],[Steward]]</f>
        <v xml:space="preserve">MN Community Measurement </v>
      </c>
      <c r="E59" s="2" t="e">
        <f>COUNTIF(#REF!,"Yes")</f>
        <v>#REF!</v>
      </c>
      <c r="F59" s="5"/>
      <c r="G59" s="5"/>
      <c r="H59" s="5"/>
      <c r="I59" s="5"/>
      <c r="J59" s="5"/>
      <c r="K59" s="5"/>
      <c r="L59" s="5"/>
      <c r="M59" s="2" t="e">
        <f>IF(Table15[[#This Row],[NQF Number]]&gt;0,IF(ISNA(VLOOKUP(Table15[[#This Row],[NQF Number]],#REF!,5,FALSE))=TRUE,"Not Found",VLOOKUP(Table15[[#This Row],[NQF Number]],#REF!,5,FALSE)),"No NQF Number")</f>
        <v>#REF!</v>
      </c>
      <c r="N59" s="3"/>
      <c r="O59" s="3"/>
      <c r="P59" s="3"/>
      <c r="Q59" s="3"/>
      <c r="R59" s="3"/>
      <c r="S59" s="3"/>
      <c r="T59" s="3"/>
      <c r="U59" s="3"/>
      <c r="V59" s="3"/>
    </row>
    <row r="60" spans="1:22" ht="45">
      <c r="A60" s="3">
        <f>Table1[[#This Row],['#]]</f>
        <v>55</v>
      </c>
      <c r="B60" s="2" t="str">
        <f>Table1[[#This Row],[Measure Name]]</f>
        <v>Child and Adolescent Major Depressive Disorder: Suicide Risk Assessment</v>
      </c>
      <c r="C60" s="21" t="str">
        <f>Table1[[#This Row],[NQF Number]]</f>
        <v>1365</v>
      </c>
      <c r="D60" s="3" t="str">
        <f>Table1[[#This Row],[Steward]]</f>
        <v>AMA-PCPI</v>
      </c>
      <c r="E60" s="2" t="e">
        <f>COUNTIF(#REF!,"Yes")</f>
        <v>#REF!</v>
      </c>
      <c r="F60" s="5"/>
      <c r="G60" s="5"/>
      <c r="H60" s="5"/>
      <c r="I60" s="5"/>
      <c r="J60" s="5"/>
      <c r="K60" s="5"/>
      <c r="L60" s="5"/>
      <c r="M60" s="2" t="e">
        <f>IF(Table15[[#This Row],[NQF Number]]&gt;0,IF(ISNA(VLOOKUP(Table15[[#This Row],[NQF Number]],#REF!,5,FALSE))=TRUE,"Not Found",VLOOKUP(Table15[[#This Row],[NQF Number]],#REF!,5,FALSE)),"No NQF Number")</f>
        <v>#REF!</v>
      </c>
      <c r="N60" s="3"/>
      <c r="O60" s="3"/>
      <c r="P60" s="3"/>
      <c r="Q60" s="3"/>
      <c r="R60" s="3"/>
      <c r="S60" s="3"/>
      <c r="T60" s="3"/>
      <c r="U60" s="3"/>
      <c r="V60" s="3"/>
    </row>
    <row r="61" spans="1:22">
      <c r="A61" s="3">
        <f>Table1[[#This Row],['#]]</f>
        <v>56</v>
      </c>
      <c r="B61" s="2" t="str">
        <f>Table1[[#This Row],[Measure Name]]</f>
        <v>Unhealthy alcohol use - screening</v>
      </c>
      <c r="C61" s="21" t="str">
        <f>Table1[[#This Row],[NQF Number]]</f>
        <v>N/A</v>
      </c>
      <c r="D61" s="3" t="str">
        <f>Table1[[#This Row],[Steward]]</f>
        <v>AMA-PCPI</v>
      </c>
      <c r="E61" s="2" t="e">
        <f>COUNTIF(#REF!,"Yes")</f>
        <v>#REF!</v>
      </c>
      <c r="F61" s="5"/>
      <c r="G61" s="5"/>
      <c r="H61" s="5"/>
      <c r="I61" s="5"/>
      <c r="J61" s="5"/>
      <c r="K61" s="5"/>
      <c r="L61" s="5"/>
      <c r="M61" s="2" t="e">
        <f>IF(Table15[[#This Row],[NQF Number]]&gt;0,IF(ISNA(VLOOKUP(Table15[[#This Row],[NQF Number]],#REF!,5,FALSE))=TRUE,"Not Found",VLOOKUP(Table15[[#This Row],[NQF Number]],#REF!,5,FALSE)),"No NQF Number")</f>
        <v>#REF!</v>
      </c>
      <c r="N61" s="3" t="s">
        <v>1</v>
      </c>
      <c r="O61" s="3"/>
      <c r="P61" s="3"/>
      <c r="Q61" s="3"/>
      <c r="R61" s="3"/>
      <c r="S61" s="3"/>
      <c r="T61" s="3"/>
      <c r="U61" s="3"/>
      <c r="V61" s="3"/>
    </row>
    <row r="62" spans="1:22" ht="30">
      <c r="A62" s="3">
        <f>Table1[[#This Row],['#]]</f>
        <v>57</v>
      </c>
      <c r="B62" s="2" t="str">
        <f>Table1[[#This Row],[Measure Name]]</f>
        <v>Elective Delivery Prior to 39 Completed Weeks Gestation (PC-01)</v>
      </c>
      <c r="C62" s="21" t="str">
        <f>Table1[[#This Row],[NQF Number]]</f>
        <v>0469</v>
      </c>
      <c r="D62" s="3" t="str">
        <f>Table1[[#This Row],[Steward]]</f>
        <v>The Joint Commission</v>
      </c>
      <c r="E62" s="2" t="e">
        <f>COUNTIF(#REF!,"Yes")</f>
        <v>#REF!</v>
      </c>
      <c r="F62" s="5"/>
      <c r="G62" s="5"/>
      <c r="H62" s="5"/>
      <c r="I62" s="5"/>
      <c r="J62" s="5"/>
      <c r="K62" s="5"/>
      <c r="L62" s="5"/>
      <c r="M62" s="2" t="e">
        <f>IF(Table15[[#This Row],[NQF Number]]&gt;0,IF(ISNA(VLOOKUP(Table15[[#This Row],[NQF Number]],#REF!,5,FALSE))=TRUE,"Not Found",VLOOKUP(Table15[[#This Row],[NQF Number]],#REF!,5,FALSE)),"No NQF Number")</f>
        <v>#REF!</v>
      </c>
      <c r="N62" s="3"/>
      <c r="O62" s="3"/>
      <c r="P62" s="3"/>
      <c r="Q62" s="3"/>
      <c r="R62" s="3"/>
      <c r="S62" s="3"/>
      <c r="T62" s="3"/>
      <c r="U62" s="3"/>
      <c r="V62" s="3"/>
    </row>
    <row r="63" spans="1:22">
      <c r="A63" s="3" t="e">
        <f>Table1[[#This Row],['#]]</f>
        <v>#VALUE!</v>
      </c>
      <c r="B63" s="2" t="e">
        <f>Table1[[#This Row],[Measure Name]]</f>
        <v>#VALUE!</v>
      </c>
      <c r="C63" s="21" t="e">
        <f>Table1[[#This Row],[NQF Number]]</f>
        <v>#VALUE!</v>
      </c>
      <c r="D63" s="3" t="e">
        <f>Table1[[#This Row],[Steward]]</f>
        <v>#VALUE!</v>
      </c>
      <c r="E63" s="2" t="e">
        <f>COUNTIF(#REF!,"Yes")</f>
        <v>#REF!</v>
      </c>
      <c r="F63" s="5"/>
      <c r="G63" s="5"/>
      <c r="H63" s="5"/>
      <c r="I63" s="5"/>
      <c r="J63" s="5"/>
      <c r="K63" s="5"/>
      <c r="L63" s="5"/>
      <c r="M63" s="2" t="e">
        <f>IF(Table15[[#This Row],[NQF Number]]&gt;0,IF(ISNA(VLOOKUP(Table15[[#This Row],[NQF Number]],#REF!,5,FALSE))=TRUE,"Not Found",VLOOKUP(Table15[[#This Row],[NQF Number]],#REF!,5,FALSE)),"No NQF Number")</f>
        <v>#VALUE!</v>
      </c>
      <c r="N63" s="3" t="s">
        <v>1</v>
      </c>
      <c r="O63" s="3"/>
      <c r="P63" s="3"/>
      <c r="Q63" s="3"/>
      <c r="R63" s="3"/>
      <c r="S63" s="3"/>
      <c r="T63" s="3"/>
      <c r="U63" s="3"/>
      <c r="V63" s="3"/>
    </row>
    <row r="64" spans="1:22">
      <c r="A64" s="22"/>
      <c r="B64" s="22"/>
      <c r="C64" s="22"/>
      <c r="D64" s="22"/>
      <c r="E64" s="22"/>
      <c r="F64" s="23"/>
      <c r="G64" s="23"/>
      <c r="H64" s="23"/>
      <c r="I64" s="23"/>
      <c r="J64" s="23"/>
      <c r="K64" s="23"/>
      <c r="L64" s="23"/>
      <c r="M64" s="22"/>
      <c r="N64" s="22"/>
      <c r="O64" s="23"/>
      <c r="P64" s="23"/>
      <c r="Q64" s="23"/>
      <c r="R64" s="23"/>
      <c r="S64" s="23"/>
      <c r="T64" s="23"/>
      <c r="U64" s="23"/>
      <c r="V64" s="23"/>
    </row>
    <row r="65" spans="2:14">
      <c r="F65" s="9"/>
      <c r="G65" s="9"/>
      <c r="H65" s="9"/>
      <c r="I65" s="9"/>
      <c r="J65" s="9"/>
      <c r="K65" s="9"/>
      <c r="L65" s="9"/>
      <c r="M65" s="9"/>
      <c r="N65" s="9"/>
    </row>
    <row r="68" spans="2:14" ht="15.75">
      <c r="B68" s="10"/>
      <c r="C68" s="10"/>
    </row>
  </sheetData>
  <mergeCells count="3">
    <mergeCell ref="F1:L1"/>
    <mergeCell ref="M1:V1"/>
    <mergeCell ref="A1:D1"/>
  </mergeCells>
  <conditionalFormatting sqref="F3:N3 A64:N1048576 A3:E63 F4:L60 N4:N60 A2:L2 M4:M63">
    <cfRule type="cellIs" dxfId="259" priority="9" operator="equal">
      <formula>"?"</formula>
    </cfRule>
  </conditionalFormatting>
  <conditionalFormatting sqref="F61:L62 N61:N62">
    <cfRule type="cellIs" dxfId="258" priority="7" operator="equal">
      <formula>"?"</formula>
    </cfRule>
  </conditionalFormatting>
  <conditionalFormatting sqref="F1">
    <cfRule type="cellIs" dxfId="257" priority="5" operator="equal">
      <formula>"?"</formula>
    </cfRule>
  </conditionalFormatting>
  <conditionalFormatting sqref="M1">
    <cfRule type="cellIs" dxfId="256" priority="4" operator="equal">
      <formula>"?"</formula>
    </cfRule>
  </conditionalFormatting>
  <conditionalFormatting sqref="A1">
    <cfRule type="cellIs" dxfId="255" priority="3" operator="equal">
      <formula>"?"</formula>
    </cfRule>
  </conditionalFormatting>
  <conditionalFormatting sqref="M2:V2">
    <cfRule type="cellIs" dxfId="254" priority="1" operator="equal">
      <formula>"?"</formula>
    </cfRule>
  </conditionalFormatting>
  <pageMargins left="0.7" right="0.7" top="0.75" bottom="0.75" header="0.3" footer="0.3"/>
  <legacyDrawing r:id="rId1"/>
  <tableParts count="1">
    <tablePart r:id="rId2"/>
  </tablePar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sheetPr codeName="Sheet5" enableFormatConditionsCalculation="0">
    <tabColor theme="9" tint="-0.249977111117893"/>
    <pageSetUpPr fitToPage="1"/>
  </sheetPr>
  <dimension ref="A1:L59"/>
  <sheetViews>
    <sheetView zoomScale="60" zoomScaleNormal="60" zoomScalePageLayoutView="50" workbookViewId="0">
      <selection activeCell="E19" sqref="E19"/>
    </sheetView>
  </sheetViews>
  <sheetFormatPr defaultColWidth="8.85546875" defaultRowHeight="14.25"/>
  <cols>
    <col min="1" max="1" width="17.42578125" style="54" customWidth="1"/>
    <col min="2" max="2" width="50.140625" style="60" customWidth="1"/>
    <col min="3" max="3" width="16.85546875" style="60" customWidth="1"/>
    <col min="4" max="4" width="17.7109375" style="59" customWidth="1"/>
    <col min="5" max="5" width="20.140625" style="59" bestFit="1" customWidth="1"/>
    <col min="6" max="6" width="22.7109375" style="59" customWidth="1"/>
    <col min="7" max="7" width="22.7109375" style="60" customWidth="1"/>
    <col min="8" max="8" width="22.7109375" style="59" customWidth="1"/>
    <col min="9" max="9" width="28.140625" style="59" customWidth="1"/>
    <col min="10" max="11" width="22.7109375" style="59" customWidth="1"/>
    <col min="12" max="12" width="85.42578125" style="56" customWidth="1"/>
    <col min="13" max="16384" width="8.85546875" style="56"/>
  </cols>
  <sheetData>
    <row r="1" spans="1:12" ht="87" customHeight="1">
      <c r="A1" s="357" t="s">
        <v>996</v>
      </c>
      <c r="B1" s="358"/>
      <c r="C1" s="358"/>
      <c r="D1" s="358"/>
      <c r="E1" s="358"/>
      <c r="F1" s="358"/>
      <c r="G1" s="358"/>
      <c r="H1" s="358"/>
      <c r="I1" s="358"/>
      <c r="J1" s="358"/>
      <c r="K1" s="358"/>
      <c r="L1" s="359"/>
    </row>
    <row r="2" spans="1:12" s="55" customFormat="1" ht="72.95" customHeight="1">
      <c r="A2" s="189" t="s">
        <v>18</v>
      </c>
      <c r="B2" s="190" t="s">
        <v>0</v>
      </c>
      <c r="C2" s="190" t="s">
        <v>30</v>
      </c>
      <c r="D2" s="187" t="s">
        <v>6</v>
      </c>
      <c r="E2" s="187" t="s">
        <v>5</v>
      </c>
      <c r="F2" s="187" t="s">
        <v>995</v>
      </c>
      <c r="G2" s="187" t="s">
        <v>8</v>
      </c>
      <c r="H2" s="187" t="s">
        <v>7</v>
      </c>
      <c r="I2" s="187" t="s">
        <v>25</v>
      </c>
      <c r="J2" s="191" t="s">
        <v>19</v>
      </c>
      <c r="K2" s="192" t="s">
        <v>21</v>
      </c>
      <c r="L2" s="188" t="s">
        <v>22</v>
      </c>
    </row>
    <row r="3" spans="1:12" ht="72.75" customHeight="1">
      <c r="A3" s="248">
        <f>'Measure Selection Tool'!A6</f>
        <v>1</v>
      </c>
      <c r="B3" s="249" t="str">
        <f>IF(VLOOKUP(Table2[[#This Row],['#]],Table1[[#Headers],[#Data]],2,FALSE)=0,"",VLOOKUP(Table2[[#This Row],['#]],Table1[[#Headers],[#Data]],2,FALSE))</f>
        <v>CAHPS® Clinician/Group Surveys - (Adult Primary Care, Pediatric Care, and Specialist Care Surveys)</v>
      </c>
      <c r="C3" s="249" t="str">
        <f>IF(VLOOKUP(Table2[[#This Row],['#]],Table1[[#Headers],[#Data]],3,FALSE)=0,"",VLOOKUP(Table2[[#This Row],['#]],Table1[[#Headers],[#Data]],3,FALSE))</f>
        <v>0005</v>
      </c>
      <c r="D3" s="250" t="str">
        <f>IF(VLOOKUP(Table2[[#This Row],['#]],Table1[[#Headers],[#Data]],4,FALSE)=0,"",VLOOKUP(Table2[[#This Row],['#]],Table1[[#Headers],[#Data]],4,FALSE))</f>
        <v>AHRQ</v>
      </c>
      <c r="E3" s="251" t="str">
        <f>IF(VLOOKUP(Table2[[#This Row],['#]],Table1[[#Headers],[#Data]],7,FALSE)=0,"",VLOOKUP(Table2[[#This Row],['#]],Table1[[#Headers],[#Data]],7,FALSE))</f>
        <v>Consumer Experience</v>
      </c>
      <c r="F3" s="251" t="str">
        <f>IF(VLOOKUP(Table2[[#This Row],['#]],Table1[[#Headers],[#Data]],8,FALSE)=0,"",VLOOKUP(Table2[[#This Row],['#]],Table1[[#Headers],[#Data]],8,FALSE))</f>
        <v>Process</v>
      </c>
      <c r="G3" s="251" t="str">
        <f>IF(VLOOKUP(Table2[[#This Row],['#]],Table1[[#Headers],[#Data]],9,FALSE)=0,"",VLOOKUP(Table2[[#This Row],['#]],Table1[[#Headers],[#Data]],9,FALSE))</f>
        <v>Adult &amp; Pediatric</v>
      </c>
      <c r="H3" s="251" t="str">
        <f>IF(VLOOKUP(Table2[[#This Row],['#]],Table1[[#Headers],[#Data]],10,FALSE)=0,"",VLOOKUP(Table2[[#This Row],['#]],Table1[[#Headers],[#Data]],10,FALSE))</f>
        <v>Survey</v>
      </c>
      <c r="I3" s="252"/>
      <c r="J3" s="253">
        <f>+IF(VLOOKUP(Table2[[#This Row],['#]],Table1[[#Headers],[#Data]],14,FALSE)=0,"",VLOOKUP(Table2[[#This Row],['#]],Table1[[#Headers],[#Data]],14,FALSE))</f>
        <v>7</v>
      </c>
      <c r="K3" s="250">
        <f>+IF(VLOOKUP(Table2[[#This Row],['#]],Table1[[#Headers],[#Data]],45,FALSE)=0,"",VLOOKUP(Table2[[#This Row],['#]],Table1[[#Headers],[#Data]],45,FALSE))</f>
        <v>4</v>
      </c>
      <c r="L3" s="254"/>
    </row>
    <row r="4" spans="1:12" ht="49.5" customHeight="1">
      <c r="A4" s="248">
        <f>'Measure Selection Tool'!A7</f>
        <v>2</v>
      </c>
      <c r="B4" s="249" t="str">
        <f>IF(VLOOKUP(Table2[[#This Row],['#]],Table1[[#Headers],[#Data]],2,FALSE)=0,"",VLOOKUP(Table2[[#This Row],['#]],Table1[[#Headers],[#Data]],2,FALSE))</f>
        <v>Documentation of Current Medications in the Medical Record</v>
      </c>
      <c r="C4" s="249" t="str">
        <f>IF(VLOOKUP(Table2[[#This Row],['#]],Table1[[#Headers],[#Data]],3,FALSE)=0,"",VLOOKUP(Table2[[#This Row],['#]],Table1[[#Headers],[#Data]],3,FALSE))</f>
        <v>0419</v>
      </c>
      <c r="D4" s="250" t="str">
        <f>IF(VLOOKUP(Table2[[#This Row],['#]],Table1[[#Headers],[#Data]],4,FALSE)=0,"",VLOOKUP(Table2[[#This Row],['#]],Table1[[#Headers],[#Data]],4,FALSE))</f>
        <v>CMS</v>
      </c>
      <c r="E4" s="251" t="str">
        <f>IF(VLOOKUP(Table2[[#This Row],['#]],Table1[[#Headers],[#Data]],7,FALSE)=0,"",VLOOKUP(Table2[[#This Row],['#]],Table1[[#Headers],[#Data]],7,FALSE))</f>
        <v>Care Coordination/ Patient Safety</v>
      </c>
      <c r="F4" s="251" t="str">
        <f>IF(VLOOKUP(Table2[[#This Row],['#]],Table1[[#Headers],[#Data]],8,FALSE)=0,"",VLOOKUP(Table2[[#This Row],['#]],Table1[[#Headers],[#Data]],8,FALSE))</f>
        <v>Process</v>
      </c>
      <c r="G4" s="251" t="str">
        <f>IF(VLOOKUP(Table2[[#This Row],['#]],Table1[[#Headers],[#Data]],9,FALSE)=0,"",VLOOKUP(Table2[[#This Row],['#]],Table1[[#Headers],[#Data]],9,FALSE))</f>
        <v>Adult
18 &amp; older</v>
      </c>
      <c r="H4" s="251" t="str">
        <f>IF(VLOOKUP(Table2[[#This Row],['#]],Table1[[#Headers],[#Data]],10,FALSE)=0,"",VLOOKUP(Table2[[#This Row],['#]],Table1[[#Headers],[#Data]],10,FALSE))</f>
        <v>Clinical Data</v>
      </c>
      <c r="I4" s="252"/>
      <c r="J4" s="253">
        <f>+IF(VLOOKUP(Table2[[#This Row],['#]],Table1[[#Headers],[#Data]],14,FALSE)=0,"",VLOOKUP(Table2[[#This Row],['#]],Table1[[#Headers],[#Data]],14,FALSE))</f>
        <v>4</v>
      </c>
      <c r="K4" s="250">
        <f>+IF(VLOOKUP(Table2[[#This Row],['#]],Table1[[#Headers],[#Data]],45,FALSE)=0,"",VLOOKUP(Table2[[#This Row],['#]],Table1[[#Headers],[#Data]],45,FALSE))</f>
        <v>4</v>
      </c>
      <c r="L4" s="64"/>
    </row>
    <row r="5" spans="1:12" ht="49.5" customHeight="1">
      <c r="A5" s="248">
        <f>'Measure Selection Tool'!A8</f>
        <v>3</v>
      </c>
      <c r="B5" s="249" t="str">
        <f>IF(VLOOKUP(Table2[[#This Row],['#]],Table1[[#Headers],[#Data]],2,FALSE)=0,"",VLOOKUP(Table2[[#This Row],['#]],Table1[[#Headers],[#Data]],2,FALSE))</f>
        <v>Annual Monitoring of Persistent Medications (roll-up)</v>
      </c>
      <c r="C5" s="249" t="str">
        <f>IF(VLOOKUP(Table2[[#This Row],['#]],Table1[[#Headers],[#Data]],3,FALSE)=0,"",VLOOKUP(Table2[[#This Row],['#]],Table1[[#Headers],[#Data]],3,FALSE))</f>
        <v>2371</v>
      </c>
      <c r="D5" s="250" t="str">
        <f>IF(VLOOKUP(Table2[[#This Row],['#]],Table1[[#Headers],[#Data]],4,FALSE)=0,"",VLOOKUP(Table2[[#This Row],['#]],Table1[[#Headers],[#Data]],4,FALSE))</f>
        <v>NCQA</v>
      </c>
      <c r="E5" s="251" t="str">
        <f>IF(VLOOKUP(Table2[[#This Row],['#]],Table1[[#Headers],[#Data]],7,FALSE)=0,"",VLOOKUP(Table2[[#This Row],['#]],Table1[[#Headers],[#Data]],7,FALSE))</f>
        <v>Care Coordination/ Patient Safety</v>
      </c>
      <c r="F5" s="251" t="str">
        <f>IF(VLOOKUP(Table2[[#This Row],['#]],Table1[[#Headers],[#Data]],8,FALSE)=0,"",VLOOKUP(Table2[[#This Row],['#]],Table1[[#Headers],[#Data]],8,FALSE))</f>
        <v>Process</v>
      </c>
      <c r="G5" s="251" t="str">
        <f>IF(VLOOKUP(Table2[[#This Row],['#]],Table1[[#Headers],[#Data]],9,FALSE)=0,"",VLOOKUP(Table2[[#This Row],['#]],Table1[[#Headers],[#Data]],9,FALSE))</f>
        <v>Adult
18 &amp; older</v>
      </c>
      <c r="H5" s="251" t="e">
        <f>IF(VLOOKUP(Table2[[#This Row],['#]],Table1[[#Headers],[#Data]],10,FALSE)=0,"",VLOOKUP(Table2[[#This Row],['#]],Table1[[#Headers],[#Data]],10,FALSE))</f>
        <v>#N/A</v>
      </c>
      <c r="I5" s="252"/>
      <c r="J5" s="253">
        <f>+IF(VLOOKUP(Table2[[#This Row],['#]],Table1[[#Headers],[#Data]],14,FALSE)=0,"",VLOOKUP(Table2[[#This Row],['#]],Table1[[#Headers],[#Data]],14,FALSE))</f>
        <v>4</v>
      </c>
      <c r="K5" s="250">
        <f>+IF(VLOOKUP(Table2[[#This Row],['#]],Table1[[#Headers],[#Data]],45,FALSE)=0,"",VLOOKUP(Table2[[#This Row],['#]],Table1[[#Headers],[#Data]],45,FALSE))</f>
        <v>3</v>
      </c>
      <c r="L5" s="64"/>
    </row>
    <row r="6" spans="1:12" ht="49.5" customHeight="1">
      <c r="A6" s="248">
        <f>'Measure Selection Tool'!A9</f>
        <v>4</v>
      </c>
      <c r="B6" s="249" t="str">
        <f>IF(VLOOKUP(Table2[[#This Row],['#]],Table1[[#Headers],[#Data]],2,FALSE)=0,"",VLOOKUP(Table2[[#This Row],['#]],Table1[[#Headers],[#Data]],2,FALSE))</f>
        <v>Plan All-Cause Readmission</v>
      </c>
      <c r="C6" s="249" t="str">
        <f>IF(VLOOKUP(Table2[[#This Row],['#]],Table1[[#Headers],[#Data]],3,FALSE)=0,"",VLOOKUP(Table2[[#This Row],['#]],Table1[[#Headers],[#Data]],3,FALSE))</f>
        <v>1768</v>
      </c>
      <c r="D6" s="250" t="str">
        <f>IF(VLOOKUP(Table2[[#This Row],['#]],Table1[[#Headers],[#Data]],4,FALSE)=0,"",VLOOKUP(Table2[[#This Row],['#]],Table1[[#Headers],[#Data]],4,FALSE))</f>
        <v xml:space="preserve">NCQA </v>
      </c>
      <c r="E6" s="251" t="str">
        <f>IF(VLOOKUP(Table2[[#This Row],['#]],Table1[[#Headers],[#Data]],7,FALSE)=0,"",VLOOKUP(Table2[[#This Row],['#]],Table1[[#Headers],[#Data]],7,FALSE))</f>
        <v>Care Coordination/ Patient Safety</v>
      </c>
      <c r="F6" s="251" t="str">
        <f>IF(VLOOKUP(Table2[[#This Row],['#]],Table1[[#Headers],[#Data]],8,FALSE)=0,"",VLOOKUP(Table2[[#This Row],['#]],Table1[[#Headers],[#Data]],8,FALSE))</f>
        <v>Process</v>
      </c>
      <c r="G6" s="251" t="str">
        <f>IF(VLOOKUP(Table2[[#This Row],['#]],Table1[[#Headers],[#Data]],9,FALSE)=0,"",VLOOKUP(Table2[[#This Row],['#]],Table1[[#Headers],[#Data]],9,FALSE))</f>
        <v/>
      </c>
      <c r="H6" s="251" t="str">
        <f>IF(VLOOKUP(Table2[[#This Row],['#]],Table1[[#Headers],[#Data]],10,FALSE)=0,"",VLOOKUP(Table2[[#This Row],['#]],Table1[[#Headers],[#Data]],10,FALSE))</f>
        <v>Claims</v>
      </c>
      <c r="I6" s="252"/>
      <c r="J6" s="253" t="str">
        <f>+IF(VLOOKUP(Table2[[#This Row],['#]],Table1[[#Headers],[#Data]],14,FALSE)=0,"",VLOOKUP(Table2[[#This Row],['#]],Table1[[#Headers],[#Data]],14,FALSE))</f>
        <v/>
      </c>
      <c r="K6" s="250">
        <f>+IF(VLOOKUP(Table2[[#This Row],['#]],Table1[[#Headers],[#Data]],45,FALSE)=0,"",VLOOKUP(Table2[[#This Row],['#]],Table1[[#Headers],[#Data]],45,FALSE))</f>
        <v>6</v>
      </c>
      <c r="L6" s="64"/>
    </row>
    <row r="7" spans="1:12" ht="69.75" customHeight="1">
      <c r="A7" s="248">
        <f>'Measure Selection Tool'!A10</f>
        <v>5</v>
      </c>
      <c r="B7" s="249" t="str">
        <f>IF(VLOOKUP(Table2[[#This Row],['#]],Table1[[#Headers],[#Data]],2,FALSE)=0,"",VLOOKUP(Table2[[#This Row],['#]],Table1[[#Headers],[#Data]],2,FALSE))</f>
        <v>Skilled Nursing Facility 30-Day All-Cause Readmission Measure (SNFRM)</v>
      </c>
      <c r="C7" s="249" t="str">
        <f>IF(VLOOKUP(Table2[[#This Row],['#]],Table1[[#Headers],[#Data]],3,FALSE)=0,"",VLOOKUP(Table2[[#This Row],['#]],Table1[[#Headers],[#Data]],3,FALSE))</f>
        <v>2510</v>
      </c>
      <c r="D7" s="250" t="str">
        <f>IF(VLOOKUP(Table2[[#This Row],['#]],Table1[[#Headers],[#Data]],4,FALSE)=0,"",VLOOKUP(Table2[[#This Row],['#]],Table1[[#Headers],[#Data]],4,FALSE))</f>
        <v>CMS</v>
      </c>
      <c r="E7" s="251" t="str">
        <f>IF(VLOOKUP(Table2[[#This Row],['#]],Table1[[#Headers],[#Data]],7,FALSE)=0,"",VLOOKUP(Table2[[#This Row],['#]],Table1[[#Headers],[#Data]],7,FALSE))</f>
        <v>Care Coordination/ Patient Safety</v>
      </c>
      <c r="F7" s="251" t="str">
        <f>IF(VLOOKUP(Table2[[#This Row],['#]],Table1[[#Headers],[#Data]],8,FALSE)=0,"",VLOOKUP(Table2[[#This Row],['#]],Table1[[#Headers],[#Data]],8,FALSE))</f>
        <v>Process</v>
      </c>
      <c r="G7" s="251" t="str">
        <f>IF(VLOOKUP(Table2[[#This Row],['#]],Table1[[#Headers],[#Data]],9,FALSE)=0,"",VLOOKUP(Table2[[#This Row],['#]],Table1[[#Headers],[#Data]],9,FALSE))</f>
        <v/>
      </c>
      <c r="H7" s="251" t="str">
        <f>IF(VLOOKUP(Table2[[#This Row],['#]],Table1[[#Headers],[#Data]],10,FALSE)=0,"",VLOOKUP(Table2[[#This Row],['#]],Table1[[#Headers],[#Data]],10,FALSE))</f>
        <v>Claims</v>
      </c>
      <c r="I7" s="252"/>
      <c r="J7" s="253" t="str">
        <f>+IF(VLOOKUP(Table2[[#This Row],['#]],Table1[[#Headers],[#Data]],14,FALSE)=0,"",VLOOKUP(Table2[[#This Row],['#]],Table1[[#Headers],[#Data]],14,FALSE))</f>
        <v/>
      </c>
      <c r="K7" s="250">
        <f>+IF(VLOOKUP(Table2[[#This Row],['#]],Table1[[#Headers],[#Data]],45,FALSE)=0,"",VLOOKUP(Table2[[#This Row],['#]],Table1[[#Headers],[#Data]],45,FALSE))</f>
        <v>1</v>
      </c>
      <c r="L7" s="64"/>
    </row>
    <row r="8" spans="1:12" ht="50.1" customHeight="1">
      <c r="A8" s="248">
        <f>'Measure Selection Tool'!A11</f>
        <v>6</v>
      </c>
      <c r="B8" s="249" t="str">
        <f>IF(VLOOKUP(Table2[[#This Row],['#]],Table1[[#Headers],[#Data]],2,FALSE)=0,"",VLOOKUP(Table2[[#This Row],['#]],Table1[[#Headers],[#Data]],2,FALSE))</f>
        <v>'All-Cause Unplanned Admissions for Patients with Diabetes</v>
      </c>
      <c r="C8" s="249" t="str">
        <f>IF(VLOOKUP(Table2[[#This Row],['#]],Table1[[#Headers],[#Data]],3,FALSE)=0,"",VLOOKUP(Table2[[#This Row],['#]],Table1[[#Headers],[#Data]],3,FALSE))</f>
        <v/>
      </c>
      <c r="D8" s="250" t="str">
        <f>IF(VLOOKUP(Table2[[#This Row],['#]],Table1[[#Headers],[#Data]],4,FALSE)=0,"",VLOOKUP(Table2[[#This Row],['#]],Table1[[#Headers],[#Data]],4,FALSE))</f>
        <v>CMS</v>
      </c>
      <c r="E8" s="251" t="str">
        <f>IF(VLOOKUP(Table2[[#This Row],['#]],Table1[[#Headers],[#Data]],7,FALSE)=0,"",VLOOKUP(Table2[[#This Row],['#]],Table1[[#Headers],[#Data]],7,FALSE))</f>
        <v>Care Coordination/ Patient Safety</v>
      </c>
      <c r="F8" s="251" t="str">
        <f>IF(VLOOKUP(Table2[[#This Row],['#]],Table1[[#Headers],[#Data]],8,FALSE)=0,"",VLOOKUP(Table2[[#This Row],['#]],Table1[[#Headers],[#Data]],8,FALSE))</f>
        <v>Process</v>
      </c>
      <c r="G8" s="251" t="str">
        <f>IF(VLOOKUP(Table2[[#This Row],['#]],Table1[[#Headers],[#Data]],9,FALSE)=0,"",VLOOKUP(Table2[[#This Row],['#]],Table1[[#Headers],[#Data]],9,FALSE))</f>
        <v/>
      </c>
      <c r="H8" s="251" t="e">
        <f>IF(VLOOKUP(Table2[[#This Row],['#]],Table1[[#Headers],[#Data]],10,FALSE)=0,"",VLOOKUP(Table2[[#This Row],['#]],Table1[[#Headers],[#Data]],10,FALSE))</f>
        <v>#N/A</v>
      </c>
      <c r="I8" s="252"/>
      <c r="J8" s="253" t="str">
        <f>+IF(VLOOKUP(Table2[[#This Row],['#]],Table1[[#Headers],[#Data]],14,FALSE)=0,"",VLOOKUP(Table2[[#This Row],['#]],Table1[[#Headers],[#Data]],14,FALSE))</f>
        <v/>
      </c>
      <c r="K8" s="250" t="str">
        <f>+IF(VLOOKUP(Table2[[#This Row],['#]],Table1[[#Headers],[#Data]],45,FALSE)=0,"",VLOOKUP(Table2[[#This Row],['#]],Table1[[#Headers],[#Data]],45,FALSE))</f>
        <v/>
      </c>
      <c r="L8" s="64"/>
    </row>
    <row r="9" spans="1:12" ht="76.5" customHeight="1">
      <c r="A9" s="248">
        <f>'Measure Selection Tool'!A12</f>
        <v>7</v>
      </c>
      <c r="B9" s="249" t="str">
        <f>IF(VLOOKUP(Table2[[#This Row],['#]],Table1[[#Headers],[#Data]],2,FALSE)=0,"",VLOOKUP(Table2[[#This Row],['#]],Table1[[#Headers],[#Data]],2,FALSE))</f>
        <v>All-Cause Unplanned Admissions for Patients with Heart Failure</v>
      </c>
      <c r="C9" s="249" t="str">
        <f>IF(VLOOKUP(Table2[[#This Row],['#]],Table1[[#Headers],[#Data]],3,FALSE)=0,"",VLOOKUP(Table2[[#This Row],['#]],Table1[[#Headers],[#Data]],3,FALSE))</f>
        <v/>
      </c>
      <c r="D9" s="250" t="str">
        <f>IF(VLOOKUP(Table2[[#This Row],['#]],Table1[[#Headers],[#Data]],4,FALSE)=0,"",VLOOKUP(Table2[[#This Row],['#]],Table1[[#Headers],[#Data]],4,FALSE))</f>
        <v>CMS</v>
      </c>
      <c r="E9" s="251" t="str">
        <f>IF(VLOOKUP(Table2[[#This Row],['#]],Table1[[#Headers],[#Data]],7,FALSE)=0,"",VLOOKUP(Table2[[#This Row],['#]],Table1[[#Headers],[#Data]],7,FALSE))</f>
        <v>Care Coordination/ Patient Safety</v>
      </c>
      <c r="F9" s="251" t="str">
        <f>IF(VLOOKUP(Table2[[#This Row],['#]],Table1[[#Headers],[#Data]],8,FALSE)=0,"",VLOOKUP(Table2[[#This Row],['#]],Table1[[#Headers],[#Data]],8,FALSE))</f>
        <v>Process</v>
      </c>
      <c r="G9" s="251" t="str">
        <f>IF(VLOOKUP(Table2[[#This Row],['#]],Table1[[#Headers],[#Data]],9,FALSE)=0,"",VLOOKUP(Table2[[#This Row],['#]],Table1[[#Headers],[#Data]],9,FALSE))</f>
        <v/>
      </c>
      <c r="H9" s="251" t="e">
        <f>IF(VLOOKUP(Table2[[#This Row],['#]],Table1[[#Headers],[#Data]],10,FALSE)=0,"",VLOOKUP(Table2[[#This Row],['#]],Table1[[#Headers],[#Data]],10,FALSE))</f>
        <v>#N/A</v>
      </c>
      <c r="I9" s="252"/>
      <c r="J9" s="253" t="str">
        <f>+IF(VLOOKUP(Table2[[#This Row],['#]],Table1[[#Headers],[#Data]],14,FALSE)=0,"",VLOOKUP(Table2[[#This Row],['#]],Table1[[#Headers],[#Data]],14,FALSE))</f>
        <v/>
      </c>
      <c r="K9" s="250" t="str">
        <f>+IF(VLOOKUP(Table2[[#This Row],['#]],Table1[[#Headers],[#Data]],45,FALSE)=0,"",VLOOKUP(Table2[[#This Row],['#]],Table1[[#Headers],[#Data]],45,FALSE))</f>
        <v/>
      </c>
      <c r="L9" s="64"/>
    </row>
    <row r="10" spans="1:12" ht="75" customHeight="1">
      <c r="A10" s="248">
        <f>'Measure Selection Tool'!A13</f>
        <v>8</v>
      </c>
      <c r="B10" s="249" t="str">
        <f>IF(VLOOKUP(Table2[[#This Row],['#]],Table1[[#Headers],[#Data]],2,FALSE)=0,"",VLOOKUP(Table2[[#This Row],['#]],Table1[[#Headers],[#Data]],2,FALSE))</f>
        <v>All-Cause Unplanned Admissions for Patients with Multiple Chronic Conditions</v>
      </c>
      <c r="C10" s="249" t="str">
        <f>IF(VLOOKUP(Table2[[#This Row],['#]],Table1[[#Headers],[#Data]],3,FALSE)=0,"",VLOOKUP(Table2[[#This Row],['#]],Table1[[#Headers],[#Data]],3,FALSE))</f>
        <v/>
      </c>
      <c r="D10" s="250" t="str">
        <f>IF(VLOOKUP(Table2[[#This Row],['#]],Table1[[#Headers],[#Data]],4,FALSE)=0,"",VLOOKUP(Table2[[#This Row],['#]],Table1[[#Headers],[#Data]],4,FALSE))</f>
        <v>CMS</v>
      </c>
      <c r="E10" s="251" t="str">
        <f>IF(VLOOKUP(Table2[[#This Row],['#]],Table1[[#Headers],[#Data]],7,FALSE)=0,"",VLOOKUP(Table2[[#This Row],['#]],Table1[[#Headers],[#Data]],7,FALSE))</f>
        <v>Care Coordination/ Patient Safety</v>
      </c>
      <c r="F10" s="251" t="str">
        <f>IF(VLOOKUP(Table2[[#This Row],['#]],Table1[[#Headers],[#Data]],8,FALSE)=0,"",VLOOKUP(Table2[[#This Row],['#]],Table1[[#Headers],[#Data]],8,FALSE))</f>
        <v>Process</v>
      </c>
      <c r="G10" s="251" t="str">
        <f>IF(VLOOKUP(Table2[[#This Row],['#]],Table1[[#Headers],[#Data]],9,FALSE)=0,"",VLOOKUP(Table2[[#This Row],['#]],Table1[[#Headers],[#Data]],9,FALSE))</f>
        <v/>
      </c>
      <c r="H10" s="251" t="e">
        <f>IF(VLOOKUP(Table2[[#This Row],['#]],Table1[[#Headers],[#Data]],10,FALSE)=0,"",VLOOKUP(Table2[[#This Row],['#]],Table1[[#Headers],[#Data]],10,FALSE))</f>
        <v>#N/A</v>
      </c>
      <c r="I10" s="252"/>
      <c r="J10" s="253" t="str">
        <f>+IF(VLOOKUP(Table2[[#This Row],['#]],Table1[[#Headers],[#Data]],14,FALSE)=0,"",VLOOKUP(Table2[[#This Row],['#]],Table1[[#Headers],[#Data]],14,FALSE))</f>
        <v/>
      </c>
      <c r="K10" s="250" t="str">
        <f>+IF(VLOOKUP(Table2[[#This Row],['#]],Table1[[#Headers],[#Data]],45,FALSE)=0,"",VLOOKUP(Table2[[#This Row],['#]],Table1[[#Headers],[#Data]],45,FALSE))</f>
        <v/>
      </c>
      <c r="L10" s="64"/>
    </row>
    <row r="11" spans="1:12" ht="50.1" customHeight="1">
      <c r="A11" s="248">
        <f>'Measure Selection Tool'!A14</f>
        <v>9</v>
      </c>
      <c r="B11" s="249" t="str">
        <f>IF(VLOOKUP(Table2[[#This Row],['#]],Table1[[#Headers],[#Data]],2,FALSE)=0,"",VLOOKUP(Table2[[#This Row],['#]],Table1[[#Headers],[#Data]],2,FALSE))</f>
        <v>Chronic Obstructive Pulmonary Disease (PQI -05)</v>
      </c>
      <c r="C11" s="249" t="str">
        <f>IF(VLOOKUP(Table2[[#This Row],['#]],Table1[[#Headers],[#Data]],3,FALSE)=0,"",VLOOKUP(Table2[[#This Row],['#]],Table1[[#Headers],[#Data]],3,FALSE))</f>
        <v>0275</v>
      </c>
      <c r="D11" s="250" t="str">
        <f>IF(VLOOKUP(Table2[[#This Row],['#]],Table1[[#Headers],[#Data]],4,FALSE)=0,"",VLOOKUP(Table2[[#This Row],['#]],Table1[[#Headers],[#Data]],4,FALSE))</f>
        <v>AHRQ</v>
      </c>
      <c r="E11" s="251" t="str">
        <f>IF(VLOOKUP(Table2[[#This Row],['#]],Table1[[#Headers],[#Data]],7,FALSE)=0,"",VLOOKUP(Table2[[#This Row],['#]],Table1[[#Headers],[#Data]],7,FALSE))</f>
        <v>Care Coordination/ Patient Safety</v>
      </c>
      <c r="F11" s="251" t="str">
        <f>IF(VLOOKUP(Table2[[#This Row],['#]],Table1[[#Headers],[#Data]],8,FALSE)=0,"",VLOOKUP(Table2[[#This Row],['#]],Table1[[#Headers],[#Data]],8,FALSE))</f>
        <v>Process</v>
      </c>
      <c r="G11" s="251" t="str">
        <f>IF(VLOOKUP(Table2[[#This Row],['#]],Table1[[#Headers],[#Data]],9,FALSE)=0,"",VLOOKUP(Table2[[#This Row],['#]],Table1[[#Headers],[#Data]],9,FALSE))</f>
        <v/>
      </c>
      <c r="H11" s="251" t="str">
        <f>IF(VLOOKUP(Table2[[#This Row],['#]],Table1[[#Headers],[#Data]],10,FALSE)=0,"",VLOOKUP(Table2[[#This Row],['#]],Table1[[#Headers],[#Data]],10,FALSE))</f>
        <v>Claims</v>
      </c>
      <c r="I11" s="252"/>
      <c r="J11" s="253" t="str">
        <f>+IF(VLOOKUP(Table2[[#This Row],['#]],Table1[[#Headers],[#Data]],14,FALSE)=0,"",VLOOKUP(Table2[[#This Row],['#]],Table1[[#Headers],[#Data]],14,FALSE))</f>
        <v/>
      </c>
      <c r="K11" s="250">
        <f>+IF(VLOOKUP(Table2[[#This Row],['#]],Table1[[#Headers],[#Data]],45,FALSE)=0,"",VLOOKUP(Table2[[#This Row],['#]],Table1[[#Headers],[#Data]],45,FALSE))</f>
        <v>5</v>
      </c>
      <c r="L11" s="64"/>
    </row>
    <row r="12" spans="1:12" ht="50.1" customHeight="1">
      <c r="A12" s="248">
        <f>'Measure Selection Tool'!A15</f>
        <v>10</v>
      </c>
      <c r="B12" s="249" t="str">
        <f>IF(VLOOKUP(Table2[[#This Row],['#]],Table1[[#Headers],[#Data]],2,FALSE)=0,"",VLOOKUP(Table2[[#This Row],['#]],Table1[[#Headers],[#Data]],2,FALSE))</f>
        <v xml:space="preserve">
Congestive Heart Failure Admission Rate (PQI -08)
</v>
      </c>
      <c r="C12" s="249" t="str">
        <f>IF(VLOOKUP(Table2[[#This Row],['#]],Table1[[#Headers],[#Data]],3,FALSE)=0,"",VLOOKUP(Table2[[#This Row],['#]],Table1[[#Headers],[#Data]],3,FALSE))</f>
        <v>0277</v>
      </c>
      <c r="D12" s="250" t="str">
        <f>IF(VLOOKUP(Table2[[#This Row],['#]],Table1[[#Headers],[#Data]],4,FALSE)=0,"",VLOOKUP(Table2[[#This Row],['#]],Table1[[#Headers],[#Data]],4,FALSE))</f>
        <v>AHRQ</v>
      </c>
      <c r="E12" s="251" t="str">
        <f>IF(VLOOKUP(Table2[[#This Row],['#]],Table1[[#Headers],[#Data]],7,FALSE)=0,"",VLOOKUP(Table2[[#This Row],['#]],Table1[[#Headers],[#Data]],7,FALSE))</f>
        <v>Care Coordination/ Patient Safety</v>
      </c>
      <c r="F12" s="251" t="str">
        <f>IF(VLOOKUP(Table2[[#This Row],['#]],Table1[[#Headers],[#Data]],8,FALSE)=0,"",VLOOKUP(Table2[[#This Row],['#]],Table1[[#Headers],[#Data]],8,FALSE))</f>
        <v>Process</v>
      </c>
      <c r="G12" s="251" t="str">
        <f>IF(VLOOKUP(Table2[[#This Row],['#]],Table1[[#Headers],[#Data]],9,FALSE)=0,"",VLOOKUP(Table2[[#This Row],['#]],Table1[[#Headers],[#Data]],9,FALSE))</f>
        <v/>
      </c>
      <c r="H12" s="251" t="str">
        <f>IF(VLOOKUP(Table2[[#This Row],['#]],Table1[[#Headers],[#Data]],10,FALSE)=0,"",VLOOKUP(Table2[[#This Row],['#]],Table1[[#Headers],[#Data]],10,FALSE))</f>
        <v>Claims</v>
      </c>
      <c r="I12" s="252"/>
      <c r="J12" s="253" t="str">
        <f>+IF(VLOOKUP(Table2[[#This Row],['#]],Table1[[#Headers],[#Data]],14,FALSE)=0,"",VLOOKUP(Table2[[#This Row],['#]],Table1[[#Headers],[#Data]],14,FALSE))</f>
        <v/>
      </c>
      <c r="K12" s="250">
        <f>+IF(VLOOKUP(Table2[[#This Row],['#]],Table1[[#Headers],[#Data]],45,FALSE)=0,"",VLOOKUP(Table2[[#This Row],['#]],Table1[[#Headers],[#Data]],45,FALSE))</f>
        <v>4</v>
      </c>
      <c r="L12" s="64"/>
    </row>
    <row r="13" spans="1:12" ht="50.1" customHeight="1">
      <c r="A13" s="248">
        <f>'Measure Selection Tool'!A16</f>
        <v>11</v>
      </c>
      <c r="B13" s="249" t="str">
        <f>IF(VLOOKUP(Table2[[#This Row],['#]],Table1[[#Headers],[#Data]],2,FALSE)=0,"",VLOOKUP(Table2[[#This Row],['#]],Table1[[#Headers],[#Data]],2,FALSE))</f>
        <v>Rate of Hospitalization for Ambulatory Care-Sensitive Conditions: PQI Composite (PQI 92)</v>
      </c>
      <c r="C13" s="249" t="str">
        <f>IF(VLOOKUP(Table2[[#This Row],['#]],Table1[[#Headers],[#Data]],3,FALSE)=0,"",VLOOKUP(Table2[[#This Row],['#]],Table1[[#Headers],[#Data]],3,FALSE))</f>
        <v/>
      </c>
      <c r="D13" s="250" t="str">
        <f>IF(VLOOKUP(Table2[[#This Row],['#]],Table1[[#Headers],[#Data]],4,FALSE)=0,"",VLOOKUP(Table2[[#This Row],['#]],Table1[[#Headers],[#Data]],4,FALSE))</f>
        <v>AHRQ</v>
      </c>
      <c r="E13" s="251" t="str">
        <f>IF(VLOOKUP(Table2[[#This Row],['#]],Table1[[#Headers],[#Data]],7,FALSE)=0,"",VLOOKUP(Table2[[#This Row],['#]],Table1[[#Headers],[#Data]],7,FALSE))</f>
        <v>Care Coordination/ Patient Safety</v>
      </c>
      <c r="F13" s="251" t="str">
        <f>IF(VLOOKUP(Table2[[#This Row],['#]],Table1[[#Headers],[#Data]],8,FALSE)=0,"",VLOOKUP(Table2[[#This Row],['#]],Table1[[#Headers],[#Data]],8,FALSE))</f>
        <v>Process</v>
      </c>
      <c r="G13" s="251" t="str">
        <f>IF(VLOOKUP(Table2[[#This Row],['#]],Table1[[#Headers],[#Data]],9,FALSE)=0,"",VLOOKUP(Table2[[#This Row],['#]],Table1[[#Headers],[#Data]],9,FALSE))</f>
        <v/>
      </c>
      <c r="H13" s="251" t="str">
        <f>IF(VLOOKUP(Table2[[#This Row],['#]],Table1[[#Headers],[#Data]],10,FALSE)=0,"",VLOOKUP(Table2[[#This Row],['#]],Table1[[#Headers],[#Data]],10,FALSE))</f>
        <v>Claims</v>
      </c>
      <c r="I13" s="252"/>
      <c r="J13" s="253" t="str">
        <f>+IF(VLOOKUP(Table2[[#This Row],['#]],Table1[[#Headers],[#Data]],14,FALSE)=0,"",VLOOKUP(Table2[[#This Row],['#]],Table1[[#Headers],[#Data]],14,FALSE))</f>
        <v/>
      </c>
      <c r="K13" s="250">
        <f>+IF(VLOOKUP(Table2[[#This Row],['#]],Table1[[#Headers],[#Data]],45,FALSE)=0,"",VLOOKUP(Table2[[#This Row],['#]],Table1[[#Headers],[#Data]],45,FALSE))</f>
        <v>1</v>
      </c>
      <c r="L13" s="64"/>
    </row>
    <row r="14" spans="1:12" ht="50.1" customHeight="1">
      <c r="A14" s="248">
        <f>'Measure Selection Tool'!A17</f>
        <v>12</v>
      </c>
      <c r="B14" s="249" t="str">
        <f>IF(VLOOKUP(Table2[[#This Row],['#]],Table1[[#Headers],[#Data]],2,FALSE)=0,"",VLOOKUP(Table2[[#This Row],['#]],Table1[[#Headers],[#Data]],2,FALSE))</f>
        <v>Pediatric ambulatory care sensitive condition composite</v>
      </c>
      <c r="C14" s="249" t="str">
        <f>IF(VLOOKUP(Table2[[#This Row],['#]],Table1[[#Headers],[#Data]],3,FALSE)=0,"",VLOOKUP(Table2[[#This Row],['#]],Table1[[#Headers],[#Data]],3,FALSE))</f>
        <v/>
      </c>
      <c r="D14" s="250" t="str">
        <f>IF(VLOOKUP(Table2[[#This Row],['#]],Table1[[#Headers],[#Data]],4,FALSE)=0,"",VLOOKUP(Table2[[#This Row],['#]],Table1[[#Headers],[#Data]],4,FALSE))</f>
        <v>AHRQ</v>
      </c>
      <c r="E14" s="251" t="str">
        <f>IF(VLOOKUP(Table2[[#This Row],['#]],Table1[[#Headers],[#Data]],7,FALSE)=0,"",VLOOKUP(Table2[[#This Row],['#]],Table1[[#Headers],[#Data]],7,FALSE))</f>
        <v>Care Coordination/ Patient Safety</v>
      </c>
      <c r="F14" s="251" t="str">
        <f>IF(VLOOKUP(Table2[[#This Row],['#]],Table1[[#Headers],[#Data]],8,FALSE)=0,"",VLOOKUP(Table2[[#This Row],['#]],Table1[[#Headers],[#Data]],8,FALSE))</f>
        <v>Process</v>
      </c>
      <c r="G14" s="251" t="str">
        <f>IF(VLOOKUP(Table2[[#This Row],['#]],Table1[[#Headers],[#Data]],9,FALSE)=0,"",VLOOKUP(Table2[[#This Row],['#]],Table1[[#Headers],[#Data]],9,FALSE))</f>
        <v>Pediatric</v>
      </c>
      <c r="H14" s="251" t="str">
        <f>IF(VLOOKUP(Table2[[#This Row],['#]],Table1[[#Headers],[#Data]],10,FALSE)=0,"",VLOOKUP(Table2[[#This Row],['#]],Table1[[#Headers],[#Data]],10,FALSE))</f>
        <v>Claims</v>
      </c>
      <c r="I14" s="252"/>
      <c r="J14" s="253" t="str">
        <f>+IF(VLOOKUP(Table2[[#This Row],['#]],Table1[[#Headers],[#Data]],14,FALSE)=0,"",VLOOKUP(Table2[[#This Row],['#]],Table1[[#Headers],[#Data]],14,FALSE))</f>
        <v/>
      </c>
      <c r="K14" s="250">
        <f>+IF(VLOOKUP(Table2[[#This Row],['#]],Table1[[#Headers],[#Data]],45,FALSE)=0,"",VLOOKUP(Table2[[#This Row],['#]],Table1[[#Headers],[#Data]],45,FALSE))</f>
        <v>1</v>
      </c>
      <c r="L14" s="64"/>
    </row>
    <row r="15" spans="1:12" ht="50.1" customHeight="1">
      <c r="A15" s="248">
        <f>'Measure Selection Tool'!A18</f>
        <v>13</v>
      </c>
      <c r="B15" s="249" t="str">
        <f>IF(VLOOKUP(Table2[[#This Row],['#]],Table1[[#Headers],[#Data]],2,FALSE)=0,"",VLOOKUP(Table2[[#This Row],['#]],Table1[[#Headers],[#Data]],2,FALSE))</f>
        <v>Asthma in Younger Adults Admission Rate (PQI 15)</v>
      </c>
      <c r="C15" s="249" t="str">
        <f>IF(VLOOKUP(Table2[[#This Row],['#]],Table1[[#Headers],[#Data]],3,FALSE)=0,"",VLOOKUP(Table2[[#This Row],['#]],Table1[[#Headers],[#Data]],3,FALSE))</f>
        <v>0283</v>
      </c>
      <c r="D15" s="250" t="str">
        <f>IF(VLOOKUP(Table2[[#This Row],['#]],Table1[[#Headers],[#Data]],4,FALSE)=0,"",VLOOKUP(Table2[[#This Row],['#]],Table1[[#Headers],[#Data]],4,FALSE))</f>
        <v>AHRQ</v>
      </c>
      <c r="E15" s="251" t="str">
        <f>IF(VLOOKUP(Table2[[#This Row],['#]],Table1[[#Headers],[#Data]],7,FALSE)=0,"",VLOOKUP(Table2[[#This Row],['#]],Table1[[#Headers],[#Data]],7,FALSE))</f>
        <v>Care Coordination/ Patient Safety</v>
      </c>
      <c r="F15" s="251" t="str">
        <f>IF(VLOOKUP(Table2[[#This Row],['#]],Table1[[#Headers],[#Data]],8,FALSE)=0,"",VLOOKUP(Table2[[#This Row],['#]],Table1[[#Headers],[#Data]],8,FALSE))</f>
        <v>Process</v>
      </c>
      <c r="G15" s="251" t="str">
        <f>IF(VLOOKUP(Table2[[#This Row],['#]],Table1[[#Headers],[#Data]],9,FALSE)=0,"",VLOOKUP(Table2[[#This Row],['#]],Table1[[#Headers],[#Data]],9,FALSE))</f>
        <v/>
      </c>
      <c r="H15" s="251" t="str">
        <f>IF(VLOOKUP(Table2[[#This Row],['#]],Table1[[#Headers],[#Data]],10,FALSE)=0,"",VLOOKUP(Table2[[#This Row],['#]],Table1[[#Headers],[#Data]],10,FALSE))</f>
        <v>Claims</v>
      </c>
      <c r="I15" s="252"/>
      <c r="J15" s="253" t="str">
        <f>+IF(VLOOKUP(Table2[[#This Row],['#]],Table1[[#Headers],[#Data]],14,FALSE)=0,"",VLOOKUP(Table2[[#This Row],['#]],Table1[[#Headers],[#Data]],14,FALSE))</f>
        <v/>
      </c>
      <c r="K15" s="250">
        <f>+IF(VLOOKUP(Table2[[#This Row],['#]],Table1[[#Headers],[#Data]],45,FALSE)=0,"",VLOOKUP(Table2[[#This Row],['#]],Table1[[#Headers],[#Data]],45,FALSE))</f>
        <v>3</v>
      </c>
      <c r="L15" s="64"/>
    </row>
    <row r="16" spans="1:12" ht="50.1" customHeight="1">
      <c r="A16" s="248">
        <f>'Measure Selection Tool'!A19</f>
        <v>14</v>
      </c>
      <c r="B16" s="249" t="str">
        <f>IF(VLOOKUP(Table2[[#This Row],['#]],Table1[[#Headers],[#Data]],2,FALSE)=0,"",VLOOKUP(Table2[[#This Row],['#]],Table1[[#Headers],[#Data]],2,FALSE))</f>
        <v>Annual % asthma patients (2-20) with 1 or more asthma-related ED visits</v>
      </c>
      <c r="C16" s="249" t="str">
        <f>IF(VLOOKUP(Table2[[#This Row],['#]],Table1[[#Headers],[#Data]],3,FALSE)=0,"",VLOOKUP(Table2[[#This Row],['#]],Table1[[#Headers],[#Data]],3,FALSE))</f>
        <v/>
      </c>
      <c r="D16" s="250" t="e">
        <f>IF(VLOOKUP(Table2[[#This Row],['#]],Table1[[#Headers],[#Data]],4,FALSE)=0,"",VLOOKUP(Table2[[#This Row],['#]],Table1[[#Headers],[#Data]],4,FALSE))</f>
        <v>#N/A</v>
      </c>
      <c r="E16" s="251" t="str">
        <f>IF(VLOOKUP(Table2[[#This Row],['#]],Table1[[#Headers],[#Data]],7,FALSE)=0,"",VLOOKUP(Table2[[#This Row],['#]],Table1[[#Headers],[#Data]],7,FALSE))</f>
        <v>Care Coordination/ Patient Safety</v>
      </c>
      <c r="F16" s="251" t="str">
        <f>IF(VLOOKUP(Table2[[#This Row],['#]],Table1[[#Headers],[#Data]],8,FALSE)=0,"",VLOOKUP(Table2[[#This Row],['#]],Table1[[#Headers],[#Data]],8,FALSE))</f>
        <v>Process</v>
      </c>
      <c r="G16" s="251" t="str">
        <f>IF(VLOOKUP(Table2[[#This Row],['#]],Table1[[#Headers],[#Data]],9,FALSE)=0,"",VLOOKUP(Table2[[#This Row],['#]],Table1[[#Headers],[#Data]],9,FALSE))</f>
        <v/>
      </c>
      <c r="H16" s="251" t="e">
        <f>IF(VLOOKUP(Table2[[#This Row],['#]],Table1[[#Headers],[#Data]],10,FALSE)=0,"",VLOOKUP(Table2[[#This Row],['#]],Table1[[#Headers],[#Data]],10,FALSE))</f>
        <v>#N/A</v>
      </c>
      <c r="I16" s="252"/>
      <c r="J16" s="253" t="str">
        <f>+IF(VLOOKUP(Table2[[#This Row],['#]],Table1[[#Headers],[#Data]],14,FALSE)=0,"",VLOOKUP(Table2[[#This Row],['#]],Table1[[#Headers],[#Data]],14,FALSE))</f>
        <v/>
      </c>
      <c r="K16" s="250" t="str">
        <f>+IF(VLOOKUP(Table2[[#This Row],['#]],Table1[[#Headers],[#Data]],45,FALSE)=0,"",VLOOKUP(Table2[[#This Row],['#]],Table1[[#Headers],[#Data]],45,FALSE))</f>
        <v/>
      </c>
      <c r="L16" s="64"/>
    </row>
    <row r="17" spans="1:12" ht="49.5" customHeight="1">
      <c r="A17" s="248">
        <f>'Measure Selection Tool'!A20</f>
        <v>15</v>
      </c>
      <c r="B17" s="249" t="str">
        <f>IF(VLOOKUP(Table2[[#This Row],['#]],Table1[[#Headers],[#Data]],2,FALSE)=0,"",VLOOKUP(Table2[[#This Row],['#]],Table1[[#Headers],[#Data]],2,FALSE))</f>
        <v>Potentially Avoidable ED visits</v>
      </c>
      <c r="C17" s="249" t="str">
        <f>IF(VLOOKUP(Table2[[#This Row],['#]],Table1[[#Headers],[#Data]],3,FALSE)=0,"",VLOOKUP(Table2[[#This Row],['#]],Table1[[#Headers],[#Data]],3,FALSE))</f>
        <v/>
      </c>
      <c r="D17" s="250" t="str">
        <f>IF(VLOOKUP(Table2[[#This Row],['#]],Table1[[#Headers],[#Data]],4,FALSE)=0,"",VLOOKUP(Table2[[#This Row],['#]],Table1[[#Headers],[#Data]],4,FALSE))</f>
        <v>Medi-Cal</v>
      </c>
      <c r="E17" s="251" t="str">
        <f>IF(VLOOKUP(Table2[[#This Row],['#]],Table1[[#Headers],[#Data]],7,FALSE)=0,"",VLOOKUP(Table2[[#This Row],['#]],Table1[[#Headers],[#Data]],7,FALSE))</f>
        <v>Care Coordination/ Patient Safety</v>
      </c>
      <c r="F17" s="251" t="str">
        <f>IF(VLOOKUP(Table2[[#This Row],['#]],Table1[[#Headers],[#Data]],8,FALSE)=0,"",VLOOKUP(Table2[[#This Row],['#]],Table1[[#Headers],[#Data]],8,FALSE))</f>
        <v>Process</v>
      </c>
      <c r="G17" s="251" t="str">
        <f>IF(VLOOKUP(Table2[[#This Row],['#]],Table1[[#Headers],[#Data]],9,FALSE)=0,"",VLOOKUP(Table2[[#This Row],['#]],Table1[[#Headers],[#Data]],9,FALSE))</f>
        <v/>
      </c>
      <c r="H17" s="251" t="str">
        <f>IF(VLOOKUP(Table2[[#This Row],['#]],Table1[[#Headers],[#Data]],10,FALSE)=0,"",VLOOKUP(Table2[[#This Row],['#]],Table1[[#Headers],[#Data]],10,FALSE))</f>
        <v>Claims</v>
      </c>
      <c r="I17" s="252"/>
      <c r="J17" s="253" t="str">
        <f>+IF(VLOOKUP(Table2[[#This Row],['#]],Table1[[#Headers],[#Data]],14,FALSE)=0,"",VLOOKUP(Table2[[#This Row],['#]],Table1[[#Headers],[#Data]],14,FALSE))</f>
        <v/>
      </c>
      <c r="K17" s="250">
        <f>+IF(VLOOKUP(Table2[[#This Row],['#]],Table1[[#Headers],[#Data]],45,FALSE)=0,"",VLOOKUP(Table2[[#This Row],['#]],Table1[[#Headers],[#Data]],45,FALSE))</f>
        <v>1</v>
      </c>
      <c r="L17" s="64"/>
    </row>
    <row r="18" spans="1:12" ht="50.1" customHeight="1">
      <c r="A18" s="248">
        <f>'Measure Selection Tool'!A21</f>
        <v>16</v>
      </c>
      <c r="B18" s="249" t="str">
        <f>IF(VLOOKUP(Table2[[#This Row],['#]],Table1[[#Headers],[#Data]],2,FALSE)=0,"",VLOOKUP(Table2[[#This Row],['#]],Table1[[#Headers],[#Data]],2,FALSE))</f>
        <v>Hospital Admissions for Pediatric Asthma, 
per 100,000 children</v>
      </c>
      <c r="C18" s="249" t="str">
        <f>IF(VLOOKUP(Table2[[#This Row],['#]],Table1[[#Headers],[#Data]],3,FALSE)=0,"",VLOOKUP(Table2[[#This Row],['#]],Table1[[#Headers],[#Data]],3,FALSE))</f>
        <v>0728</v>
      </c>
      <c r="D18" s="250" t="str">
        <f>IF(VLOOKUP(Table2[[#This Row],['#]],Table1[[#Headers],[#Data]],4,FALSE)=0,"",VLOOKUP(Table2[[#This Row],['#]],Table1[[#Headers],[#Data]],4,FALSE))</f>
        <v>AHRQ</v>
      </c>
      <c r="E18" s="251" t="str">
        <f>IF(VLOOKUP(Table2[[#This Row],['#]],Table1[[#Headers],[#Data]],7,FALSE)=0,"",VLOOKUP(Table2[[#This Row],['#]],Table1[[#Headers],[#Data]],7,FALSE))</f>
        <v>Care Coordination/ Patient Safety</v>
      </c>
      <c r="F18" s="251" t="str">
        <f>IF(VLOOKUP(Table2[[#This Row],['#]],Table1[[#Headers],[#Data]],8,FALSE)=0,"",VLOOKUP(Table2[[#This Row],['#]],Table1[[#Headers],[#Data]],8,FALSE))</f>
        <v>Process</v>
      </c>
      <c r="G18" s="251" t="str">
        <f>IF(VLOOKUP(Table2[[#This Row],['#]],Table1[[#Headers],[#Data]],9,FALSE)=0,"",VLOOKUP(Table2[[#This Row],['#]],Table1[[#Headers],[#Data]],9,FALSE))</f>
        <v/>
      </c>
      <c r="H18" s="251" t="str">
        <f>IF(VLOOKUP(Table2[[#This Row],['#]],Table1[[#Headers],[#Data]],10,FALSE)=0,"",VLOOKUP(Table2[[#This Row],['#]],Table1[[#Headers],[#Data]],10,FALSE))</f>
        <v>Claims</v>
      </c>
      <c r="I18" s="252"/>
      <c r="J18" s="253" t="str">
        <f>+IF(VLOOKUP(Table2[[#This Row],['#]],Table1[[#Headers],[#Data]],14,FALSE)=0,"",VLOOKUP(Table2[[#This Row],['#]],Table1[[#Headers],[#Data]],14,FALSE))</f>
        <v/>
      </c>
      <c r="K18" s="250" t="str">
        <f>+IF(VLOOKUP(Table2[[#This Row],['#]],Table1[[#Headers],[#Data]],45,FALSE)=0,"",VLOOKUP(Table2[[#This Row],['#]],Table1[[#Headers],[#Data]],45,FALSE))</f>
        <v/>
      </c>
      <c r="L18" s="64"/>
    </row>
    <row r="19" spans="1:12" ht="50.1" customHeight="1">
      <c r="A19" s="248">
        <f>'Measure Selection Tool'!A22</f>
        <v>17</v>
      </c>
      <c r="B19" s="249" t="str">
        <f>IF(VLOOKUP(Table2[[#This Row],['#]],Table1[[#Headers],[#Data]],2,FALSE)=0,"",VLOOKUP(Table2[[#This Row],['#]],Table1[[#Headers],[#Data]],2,FALSE))</f>
        <v>Adult Major Depressive Disorder (MDD): Coordination of Care of Patients with Specific Comorbid Conditions</v>
      </c>
      <c r="C19" s="249" t="str">
        <f>IF(VLOOKUP(Table2[[#This Row],['#]],Table1[[#Headers],[#Data]],3,FALSE)=0,"",VLOOKUP(Table2[[#This Row],['#]],Table1[[#Headers],[#Data]],3,FALSE))</f>
        <v/>
      </c>
      <c r="D19" s="250" t="str">
        <f>IF(VLOOKUP(Table2[[#This Row],['#]],Table1[[#Headers],[#Data]],4,FALSE)=0,"",VLOOKUP(Table2[[#This Row],['#]],Table1[[#Headers],[#Data]],4,FALSE))</f>
        <v>APA</v>
      </c>
      <c r="E19" s="251" t="str">
        <f>IF(VLOOKUP(Table2[[#This Row],['#]],Table1[[#Headers],[#Data]],7,FALSE)=0,"",VLOOKUP(Table2[[#This Row],['#]],Table1[[#Headers],[#Data]],7,FALSE))</f>
        <v>Care Coordination/ Patient Safety</v>
      </c>
      <c r="F19" s="251" t="str">
        <f>IF(VLOOKUP(Table2[[#This Row],['#]],Table1[[#Headers],[#Data]],8,FALSE)=0,"",VLOOKUP(Table2[[#This Row],['#]],Table1[[#Headers],[#Data]],8,FALSE))</f>
        <v>Process</v>
      </c>
      <c r="G19" s="251" t="str">
        <f>IF(VLOOKUP(Table2[[#This Row],['#]],Table1[[#Headers],[#Data]],9,FALSE)=0,"",VLOOKUP(Table2[[#This Row],['#]],Table1[[#Headers],[#Data]],9,FALSE))</f>
        <v/>
      </c>
      <c r="H19" s="251" t="e">
        <f>IF(VLOOKUP(Table2[[#This Row],['#]],Table1[[#Headers],[#Data]],10,FALSE)=0,"",VLOOKUP(Table2[[#This Row],['#]],Table1[[#Headers],[#Data]],10,FALSE))</f>
        <v>#N/A</v>
      </c>
      <c r="I19" s="252"/>
      <c r="J19" s="253" t="str">
        <f>+IF(VLOOKUP(Table2[[#This Row],['#]],Table1[[#Headers],[#Data]],14,FALSE)=0,"",VLOOKUP(Table2[[#This Row],['#]],Table1[[#Headers],[#Data]],14,FALSE))</f>
        <v/>
      </c>
      <c r="K19" s="250" t="str">
        <f>+IF(VLOOKUP(Table2[[#This Row],['#]],Table1[[#Headers],[#Data]],45,FALSE)=0,"",VLOOKUP(Table2[[#This Row],['#]],Table1[[#Headers],[#Data]],45,FALSE))</f>
        <v/>
      </c>
      <c r="L19" s="64"/>
    </row>
    <row r="20" spans="1:12" ht="57.75" customHeight="1">
      <c r="A20" s="248">
        <f>'Measure Selection Tool'!A23</f>
        <v>18</v>
      </c>
      <c r="B20" s="249" t="str">
        <f>IF(VLOOKUP(Table2[[#This Row],['#]],Table1[[#Headers],[#Data]],2,FALSE)=0,"",VLOOKUP(Table2[[#This Row],['#]],Table1[[#Headers],[#Data]],2,FALSE))</f>
        <v>Breast Cancer Screening</v>
      </c>
      <c r="C20" s="249" t="str">
        <f>IF(VLOOKUP(Table2[[#This Row],['#]],Table1[[#Headers],[#Data]],3,FALSE)=0,"",VLOOKUP(Table2[[#This Row],['#]],Table1[[#Headers],[#Data]],3,FALSE))</f>
        <v>2372</v>
      </c>
      <c r="D20" s="250" t="str">
        <f>IF(VLOOKUP(Table2[[#This Row],['#]],Table1[[#Headers],[#Data]],4,FALSE)=0,"",VLOOKUP(Table2[[#This Row],['#]],Table1[[#Headers],[#Data]],4,FALSE))</f>
        <v xml:space="preserve">NCQA </v>
      </c>
      <c r="E20" s="251" t="str">
        <f>IF(VLOOKUP(Table2[[#This Row],['#]],Table1[[#Headers],[#Data]],7,FALSE)=0,"",VLOOKUP(Table2[[#This Row],['#]],Table1[[#Headers],[#Data]],7,FALSE))</f>
        <v>Prevention</v>
      </c>
      <c r="F20" s="251" t="str">
        <f>IF(VLOOKUP(Table2[[#This Row],['#]],Table1[[#Headers],[#Data]],8,FALSE)=0,"",VLOOKUP(Table2[[#This Row],['#]],Table1[[#Headers],[#Data]],8,FALSE))</f>
        <v>Process</v>
      </c>
      <c r="G20" s="251" t="str">
        <f>IF(VLOOKUP(Table2[[#This Row],['#]],Table1[[#Headers],[#Data]],9,FALSE)=0,"",VLOOKUP(Table2[[#This Row],['#]],Table1[[#Headers],[#Data]],9,FALSE))</f>
        <v>Women's Health
50-74</v>
      </c>
      <c r="H20" s="251" t="str">
        <f>IF(VLOOKUP(Table2[[#This Row],['#]],Table1[[#Headers],[#Data]],10,FALSE)=0,"",VLOOKUP(Table2[[#This Row],['#]],Table1[[#Headers],[#Data]],10,FALSE))</f>
        <v>Claims</v>
      </c>
      <c r="I20" s="252"/>
      <c r="J20" s="253">
        <f>+IF(VLOOKUP(Table2[[#This Row],['#]],Table1[[#Headers],[#Data]],14,FALSE)=0,"",VLOOKUP(Table2[[#This Row],['#]],Table1[[#Headers],[#Data]],14,FALSE))</f>
        <v>10</v>
      </c>
      <c r="K20" s="250">
        <f>+IF(VLOOKUP(Table2[[#This Row],['#]],Table1[[#Headers],[#Data]],45,FALSE)=0,"",VLOOKUP(Table2[[#This Row],['#]],Table1[[#Headers],[#Data]],45,FALSE))</f>
        <v>7</v>
      </c>
      <c r="L20" s="64"/>
    </row>
    <row r="21" spans="1:12" ht="59.25" customHeight="1">
      <c r="A21" s="248">
        <f>'Measure Selection Tool'!A24</f>
        <v>19</v>
      </c>
      <c r="B21" s="249" t="str">
        <f>IF(VLOOKUP(Table2[[#This Row],['#]],Table1[[#Headers],[#Data]],2,FALSE)=0,"",VLOOKUP(Table2[[#This Row],['#]],Table1[[#Headers],[#Data]],2,FALSE))</f>
        <v xml:space="preserve">Cervical Cancer Screening
</v>
      </c>
      <c r="C21" s="249" t="str">
        <f>IF(VLOOKUP(Table2[[#This Row],['#]],Table1[[#Headers],[#Data]],3,FALSE)=0,"",VLOOKUP(Table2[[#This Row],['#]],Table1[[#Headers],[#Data]],3,FALSE))</f>
        <v>0032</v>
      </c>
      <c r="D21" s="250" t="str">
        <f>IF(VLOOKUP(Table2[[#This Row],['#]],Table1[[#Headers],[#Data]],4,FALSE)=0,"",VLOOKUP(Table2[[#This Row],['#]],Table1[[#Headers],[#Data]],4,FALSE))</f>
        <v xml:space="preserve">NCQA </v>
      </c>
      <c r="E21" s="251" t="str">
        <f>IF(VLOOKUP(Table2[[#This Row],['#]],Table1[[#Headers],[#Data]],7,FALSE)=0,"",VLOOKUP(Table2[[#This Row],['#]],Table1[[#Headers],[#Data]],7,FALSE))</f>
        <v>Prevention</v>
      </c>
      <c r="F21" s="251" t="str">
        <f>IF(VLOOKUP(Table2[[#This Row],['#]],Table1[[#Headers],[#Data]],8,FALSE)=0,"",VLOOKUP(Table2[[#This Row],['#]],Table1[[#Headers],[#Data]],8,FALSE))</f>
        <v>Process</v>
      </c>
      <c r="G21" s="251" t="str">
        <f>IF(VLOOKUP(Table2[[#This Row],['#]],Table1[[#Headers],[#Data]],9,FALSE)=0,"",VLOOKUP(Table2[[#This Row],['#]],Table1[[#Headers],[#Data]],9,FALSE))</f>
        <v xml:space="preserve">Women's Health
</v>
      </c>
      <c r="H21" s="251" t="str">
        <f>IF(VLOOKUP(Table2[[#This Row],['#]],Table1[[#Headers],[#Data]],10,FALSE)=0,"",VLOOKUP(Table2[[#This Row],['#]],Table1[[#Headers],[#Data]],10,FALSE))</f>
        <v>Claims and Clinical Data</v>
      </c>
      <c r="I21" s="252"/>
      <c r="J21" s="253">
        <f>+IF(VLOOKUP(Table2[[#This Row],['#]],Table1[[#Headers],[#Data]],14,FALSE)=0,"",VLOOKUP(Table2[[#This Row],['#]],Table1[[#Headers],[#Data]],14,FALSE))</f>
        <v>6</v>
      </c>
      <c r="K21" s="250">
        <f>+IF(VLOOKUP(Table2[[#This Row],['#]],Table1[[#Headers],[#Data]],45,FALSE)=0,"",VLOOKUP(Table2[[#This Row],['#]],Table1[[#Headers],[#Data]],45,FALSE))</f>
        <v>8</v>
      </c>
      <c r="L21" s="64"/>
    </row>
    <row r="22" spans="1:12" ht="50.1" customHeight="1">
      <c r="A22" s="248">
        <f>'Measure Selection Tool'!A25</f>
        <v>20</v>
      </c>
      <c r="B22" s="249" t="str">
        <f>IF(VLOOKUP(Table2[[#This Row],['#]],Table1[[#Headers],[#Data]],2,FALSE)=0,"",VLOOKUP(Table2[[#This Row],['#]],Table1[[#Headers],[#Data]],2,FALSE))</f>
        <v>Chlamydia Screening</v>
      </c>
      <c r="C22" s="249" t="str">
        <f>IF(VLOOKUP(Table2[[#This Row],['#]],Table1[[#Headers],[#Data]],3,FALSE)=0,"",VLOOKUP(Table2[[#This Row],['#]],Table1[[#Headers],[#Data]],3,FALSE))</f>
        <v>0033</v>
      </c>
      <c r="D22" s="250" t="str">
        <f>IF(VLOOKUP(Table2[[#This Row],['#]],Table1[[#Headers],[#Data]],4,FALSE)=0,"",VLOOKUP(Table2[[#This Row],['#]],Table1[[#Headers],[#Data]],4,FALSE))</f>
        <v xml:space="preserve">NCQA </v>
      </c>
      <c r="E22" s="251" t="str">
        <f>IF(VLOOKUP(Table2[[#This Row],['#]],Table1[[#Headers],[#Data]],7,FALSE)=0,"",VLOOKUP(Table2[[#This Row],['#]],Table1[[#Headers],[#Data]],7,FALSE))</f>
        <v>Prevention</v>
      </c>
      <c r="F22" s="251" t="str">
        <f>IF(VLOOKUP(Table2[[#This Row],['#]],Table1[[#Headers],[#Data]],8,FALSE)=0,"",VLOOKUP(Table2[[#This Row],['#]],Table1[[#Headers],[#Data]],8,FALSE))</f>
        <v>Process</v>
      </c>
      <c r="G22" s="251" t="str">
        <f>IF(VLOOKUP(Table2[[#This Row],['#]],Table1[[#Headers],[#Data]],9,FALSE)=0,"",VLOOKUP(Table2[[#This Row],['#]],Table1[[#Headers],[#Data]],9,FALSE))</f>
        <v>Women's Health
16-24</v>
      </c>
      <c r="H22" s="251" t="str">
        <f>IF(VLOOKUP(Table2[[#This Row],['#]],Table1[[#Headers],[#Data]],10,FALSE)=0,"",VLOOKUP(Table2[[#This Row],['#]],Table1[[#Headers],[#Data]],10,FALSE))</f>
        <v>Claims</v>
      </c>
      <c r="I22" s="252"/>
      <c r="J22" s="253">
        <f>+IF(VLOOKUP(Table2[[#This Row],['#]],Table1[[#Headers],[#Data]],14,FALSE)=0,"",VLOOKUP(Table2[[#This Row],['#]],Table1[[#Headers],[#Data]],14,FALSE))</f>
        <v>9</v>
      </c>
      <c r="K22" s="250">
        <f>+IF(VLOOKUP(Table2[[#This Row],['#]],Table1[[#Headers],[#Data]],45,FALSE)=0,"",VLOOKUP(Table2[[#This Row],['#]],Table1[[#Headers],[#Data]],45,FALSE))</f>
        <v>8</v>
      </c>
      <c r="L22" s="64"/>
    </row>
    <row r="23" spans="1:12" ht="59.25" customHeight="1">
      <c r="A23" s="248">
        <f>'Measure Selection Tool'!A26</f>
        <v>21</v>
      </c>
      <c r="B23" s="249" t="str">
        <f>IF(VLOOKUP(Table2[[#This Row],['#]],Table1[[#Headers],[#Data]],2,FALSE)=0,"",VLOOKUP(Table2[[#This Row],['#]],Table1[[#Headers],[#Data]],2,FALSE))</f>
        <v>Colorectal Cancer Screening</v>
      </c>
      <c r="C23" s="249" t="str">
        <f>IF(VLOOKUP(Table2[[#This Row],['#]],Table1[[#Headers],[#Data]],3,FALSE)=0,"",VLOOKUP(Table2[[#This Row],['#]],Table1[[#Headers],[#Data]],3,FALSE))</f>
        <v>0034</v>
      </c>
      <c r="D23" s="250" t="str">
        <f>IF(VLOOKUP(Table2[[#This Row],['#]],Table1[[#Headers],[#Data]],4,FALSE)=0,"",VLOOKUP(Table2[[#This Row],['#]],Table1[[#Headers],[#Data]],4,FALSE))</f>
        <v xml:space="preserve">NCQA </v>
      </c>
      <c r="E23" s="251" t="str">
        <f>IF(VLOOKUP(Table2[[#This Row],['#]],Table1[[#Headers],[#Data]],7,FALSE)=0,"",VLOOKUP(Table2[[#This Row],['#]],Table1[[#Headers],[#Data]],7,FALSE))</f>
        <v>Prevention</v>
      </c>
      <c r="F23" s="251" t="str">
        <f>IF(VLOOKUP(Table2[[#This Row],['#]],Table1[[#Headers],[#Data]],8,FALSE)=0,"",VLOOKUP(Table2[[#This Row],['#]],Table1[[#Headers],[#Data]],8,FALSE))</f>
        <v>Process</v>
      </c>
      <c r="G23" s="251" t="str">
        <f>IF(VLOOKUP(Table2[[#This Row],['#]],Table1[[#Headers],[#Data]],9,FALSE)=0,"",VLOOKUP(Table2[[#This Row],['#]],Table1[[#Headers],[#Data]],9,FALSE))</f>
        <v>Adult
50-75</v>
      </c>
      <c r="H23" s="251" t="str">
        <f>IF(VLOOKUP(Table2[[#This Row],['#]],Table1[[#Headers],[#Data]],10,FALSE)=0,"",VLOOKUP(Table2[[#This Row],['#]],Table1[[#Headers],[#Data]],10,FALSE))</f>
        <v>Claims and Clinical Data</v>
      </c>
      <c r="I23" s="252"/>
      <c r="J23" s="253">
        <f>+IF(VLOOKUP(Table2[[#This Row],['#]],Table1[[#Headers],[#Data]],14,FALSE)=0,"",VLOOKUP(Table2[[#This Row],['#]],Table1[[#Headers],[#Data]],14,FALSE))</f>
        <v>10</v>
      </c>
      <c r="K23" s="250">
        <f>+IF(VLOOKUP(Table2[[#This Row],['#]],Table1[[#Headers],[#Data]],45,FALSE)=0,"",VLOOKUP(Table2[[#This Row],['#]],Table1[[#Headers],[#Data]],45,FALSE))</f>
        <v>11</v>
      </c>
      <c r="L23" s="64"/>
    </row>
    <row r="24" spans="1:12" ht="50.1" customHeight="1">
      <c r="A24" s="248">
        <f>'Measure Selection Tool'!A27</f>
        <v>22</v>
      </c>
      <c r="B24" s="249" t="str">
        <f>IF(VLOOKUP(Table2[[#This Row],['#]],Table1[[#Headers],[#Data]],2,FALSE)=0,"",VLOOKUP(Table2[[#This Row],['#]],Table1[[#Headers],[#Data]],2,FALSE))</f>
        <v xml:space="preserve">Influenza Immunization
</v>
      </c>
      <c r="C24" s="249" t="str">
        <f>IF(VLOOKUP(Table2[[#This Row],['#]],Table1[[#Headers],[#Data]],3,FALSE)=0,"",VLOOKUP(Table2[[#This Row],['#]],Table1[[#Headers],[#Data]],3,FALSE))</f>
        <v>0041</v>
      </c>
      <c r="D24" s="250" t="str">
        <f>IF(VLOOKUP(Table2[[#This Row],['#]],Table1[[#Headers],[#Data]],4,FALSE)=0,"",VLOOKUP(Table2[[#This Row],['#]],Table1[[#Headers],[#Data]],4,FALSE))</f>
        <v>AMA-PCPI</v>
      </c>
      <c r="E24" s="251" t="str">
        <f>IF(VLOOKUP(Table2[[#This Row],['#]],Table1[[#Headers],[#Data]],7,FALSE)=0,"",VLOOKUP(Table2[[#This Row],['#]],Table1[[#Headers],[#Data]],7,FALSE))</f>
        <v>Prevention</v>
      </c>
      <c r="F24" s="251" t="str">
        <f>IF(VLOOKUP(Table2[[#This Row],['#]],Table1[[#Headers],[#Data]],8,FALSE)=0,"",VLOOKUP(Table2[[#This Row],['#]],Table1[[#Headers],[#Data]],8,FALSE))</f>
        <v>Process</v>
      </c>
      <c r="G24" s="251" t="str">
        <f>IF(VLOOKUP(Table2[[#This Row],['#]],Table1[[#Headers],[#Data]],9,FALSE)=0,"",VLOOKUP(Table2[[#This Row],['#]],Table1[[#Headers],[#Data]],9,FALSE))</f>
        <v>Adult &amp; Pediatric</v>
      </c>
      <c r="H24" s="251" t="str">
        <f>IF(VLOOKUP(Table2[[#This Row],['#]],Table1[[#Headers],[#Data]],10,FALSE)=0,"",VLOOKUP(Table2[[#This Row],['#]],Table1[[#Headers],[#Data]],10,FALSE))</f>
        <v>Claims and Clinical Data</v>
      </c>
      <c r="I24" s="252"/>
      <c r="J24" s="253">
        <f>+IF(VLOOKUP(Table2[[#This Row],['#]],Table1[[#Headers],[#Data]],14,FALSE)=0,"",VLOOKUP(Table2[[#This Row],['#]],Table1[[#Headers],[#Data]],14,FALSE))</f>
        <v>4</v>
      </c>
      <c r="K24" s="250">
        <f>+IF(VLOOKUP(Table2[[#This Row],['#]],Table1[[#Headers],[#Data]],45,FALSE)=0,"",VLOOKUP(Table2[[#This Row],['#]],Table1[[#Headers],[#Data]],45,FALSE))</f>
        <v>6</v>
      </c>
      <c r="L24" s="64"/>
    </row>
    <row r="25" spans="1:12" ht="50.1" customHeight="1">
      <c r="A25" s="248">
        <f>'Measure Selection Tool'!A28</f>
        <v>23</v>
      </c>
      <c r="B25" s="249" t="str">
        <f>IF(VLOOKUP(Table2[[#This Row],['#]],Table1[[#Headers],[#Data]],2,FALSE)=0,"",VLOOKUP(Table2[[#This Row],['#]],Table1[[#Headers],[#Data]],2,FALSE))</f>
        <v xml:space="preserve">
Human Papillomavirus (HPV) Vaccine for 
Female Adolescents
</v>
      </c>
      <c r="C25" s="249" t="str">
        <f>IF(VLOOKUP(Table2[[#This Row],['#]],Table1[[#Headers],[#Data]],3,FALSE)=0,"",VLOOKUP(Table2[[#This Row],['#]],Table1[[#Headers],[#Data]],3,FALSE))</f>
        <v>1959</v>
      </c>
      <c r="D25" s="250" t="str">
        <f>IF(VLOOKUP(Table2[[#This Row],['#]],Table1[[#Headers],[#Data]],4,FALSE)=0,"",VLOOKUP(Table2[[#This Row],['#]],Table1[[#Headers],[#Data]],4,FALSE))</f>
        <v>NCQA</v>
      </c>
      <c r="E25" s="251" t="str">
        <f>IF(VLOOKUP(Table2[[#This Row],['#]],Table1[[#Headers],[#Data]],7,FALSE)=0,"",VLOOKUP(Table2[[#This Row],['#]],Table1[[#Headers],[#Data]],7,FALSE))</f>
        <v>Prevention</v>
      </c>
      <c r="F25" s="251" t="str">
        <f>IF(VLOOKUP(Table2[[#This Row],['#]],Table1[[#Headers],[#Data]],8,FALSE)=0,"",VLOOKUP(Table2[[#This Row],['#]],Table1[[#Headers],[#Data]],8,FALSE))</f>
        <v>Process</v>
      </c>
      <c r="G25" s="251" t="str">
        <f>IF(VLOOKUP(Table2[[#This Row],['#]],Table1[[#Headers],[#Data]],9,FALSE)=0,"",VLOOKUP(Table2[[#This Row],['#]],Table1[[#Headers],[#Data]],9,FALSE))</f>
        <v>Women's Health
13</v>
      </c>
      <c r="H25" s="251" t="str">
        <f>IF(VLOOKUP(Table2[[#This Row],['#]],Table1[[#Headers],[#Data]],10,FALSE)=0,"",VLOOKUP(Table2[[#This Row],['#]],Table1[[#Headers],[#Data]],10,FALSE))</f>
        <v>Claims and Clinical Data</v>
      </c>
      <c r="I25" s="252"/>
      <c r="J25" s="253">
        <f>+IF(VLOOKUP(Table2[[#This Row],['#]],Table1[[#Headers],[#Data]],14,FALSE)=0,"",VLOOKUP(Table2[[#This Row],['#]],Table1[[#Headers],[#Data]],14,FALSE))</f>
        <v>6</v>
      </c>
      <c r="K25" s="250">
        <f>+IF(VLOOKUP(Table2[[#This Row],['#]],Table1[[#Headers],[#Data]],45,FALSE)=0,"",VLOOKUP(Table2[[#This Row],['#]],Table1[[#Headers],[#Data]],45,FALSE))</f>
        <v>2</v>
      </c>
      <c r="L25" s="64"/>
    </row>
    <row r="26" spans="1:12" ht="50.1" customHeight="1">
      <c r="A26" s="248">
        <f>'Measure Selection Tool'!A29</f>
        <v>24</v>
      </c>
      <c r="B26" s="249" t="str">
        <f>IF(VLOOKUP(Table2[[#This Row],['#]],Table1[[#Headers],[#Data]],2,FALSE)=0,"",VLOOKUP(Table2[[#This Row],['#]],Table1[[#Headers],[#Data]],2,FALSE))</f>
        <v>Weight Assesment and counseling for nutrition and physical activity for children/ adolescents</v>
      </c>
      <c r="C26" s="249" t="str">
        <f>IF(VLOOKUP(Table2[[#This Row],['#]],Table1[[#Headers],[#Data]],3,FALSE)=0,"",VLOOKUP(Table2[[#This Row],['#]],Table1[[#Headers],[#Data]],3,FALSE))</f>
        <v>0024</v>
      </c>
      <c r="D26" s="250" t="str">
        <f>IF(VLOOKUP(Table2[[#This Row],['#]],Table1[[#Headers],[#Data]],4,FALSE)=0,"",VLOOKUP(Table2[[#This Row],['#]],Table1[[#Headers],[#Data]],4,FALSE))</f>
        <v>NCQA</v>
      </c>
      <c r="E26" s="251" t="str">
        <f>IF(VLOOKUP(Table2[[#This Row],['#]],Table1[[#Headers],[#Data]],7,FALSE)=0,"",VLOOKUP(Table2[[#This Row],['#]],Table1[[#Headers],[#Data]],7,FALSE))</f>
        <v>Prevention</v>
      </c>
      <c r="F26" s="251" t="str">
        <f>IF(VLOOKUP(Table2[[#This Row],['#]],Table1[[#Headers],[#Data]],8,FALSE)=0,"",VLOOKUP(Table2[[#This Row],['#]],Table1[[#Headers],[#Data]],8,FALSE))</f>
        <v>Process</v>
      </c>
      <c r="G26" s="251" t="str">
        <f>IF(VLOOKUP(Table2[[#This Row],['#]],Table1[[#Headers],[#Data]],9,FALSE)=0,"",VLOOKUP(Table2[[#This Row],['#]],Table1[[#Headers],[#Data]],9,FALSE))</f>
        <v>Pediatric
3-17</v>
      </c>
      <c r="H26" s="251" t="str">
        <f>IF(VLOOKUP(Table2[[#This Row],['#]],Table1[[#Headers],[#Data]],10,FALSE)=0,"",VLOOKUP(Table2[[#This Row],['#]],Table1[[#Headers],[#Data]],10,FALSE))</f>
        <v>Claims and Clinical Data</v>
      </c>
      <c r="I26" s="252"/>
      <c r="J26" s="253">
        <f>+IF(VLOOKUP(Table2[[#This Row],['#]],Table1[[#Headers],[#Data]],14,FALSE)=0,"",VLOOKUP(Table2[[#This Row],['#]],Table1[[#Headers],[#Data]],14,FALSE))</f>
        <v>4</v>
      </c>
      <c r="K26" s="250">
        <f>+IF(VLOOKUP(Table2[[#This Row],['#]],Table1[[#Headers],[#Data]],45,FALSE)=0,"",VLOOKUP(Table2[[#This Row],['#]],Table1[[#Headers],[#Data]],45,FALSE))</f>
        <v>6</v>
      </c>
      <c r="L26" s="64"/>
    </row>
    <row r="27" spans="1:12" ht="54.75" customHeight="1">
      <c r="A27" s="248">
        <f>'Measure Selection Tool'!A44</f>
        <v>39</v>
      </c>
      <c r="B27" s="249" t="str">
        <f>IF(VLOOKUP(Table2[[#This Row],['#]],Table1[[#Headers],[#Data]],2,FALSE)=0,"",VLOOKUP(Table2[[#This Row],['#]],Table1[[#Headers],[#Data]],2,FALSE))</f>
        <v xml:space="preserve">Disease Modifying Anti-Rheumatic Drug Therapy for Rheumatoid Arthritis </v>
      </c>
      <c r="C27" s="249" t="str">
        <f>IF(VLOOKUP(Table2[[#This Row],['#]],Table1[[#Headers],[#Data]],3,FALSE)=0,"",VLOOKUP(Table2[[#This Row],['#]],Table1[[#Headers],[#Data]],3,FALSE))</f>
        <v>0054</v>
      </c>
      <c r="D27" s="250" t="str">
        <f>IF(VLOOKUP(Table2[[#This Row],['#]],Table1[[#Headers],[#Data]],4,FALSE)=0,"",VLOOKUP(Table2[[#This Row],['#]],Table1[[#Headers],[#Data]],4,FALSE))</f>
        <v>NCQA</v>
      </c>
      <c r="E27" s="251" t="str">
        <f>IF(VLOOKUP(Table2[[#This Row],['#]],Table1[[#Headers],[#Data]],7,FALSE)=0,"",VLOOKUP(Table2[[#This Row],['#]],Table1[[#Headers],[#Data]],7,FALSE))</f>
        <v>Acute &amp; Chronic Care Management</v>
      </c>
      <c r="F27" s="251" t="str">
        <f>IF(VLOOKUP(Table2[[#This Row],['#]],Table1[[#Headers],[#Data]],8,FALSE)=0,"",VLOOKUP(Table2[[#This Row],['#]],Table1[[#Headers],[#Data]],8,FALSE))</f>
        <v>Process</v>
      </c>
      <c r="G27" s="251" t="str">
        <f>IF(VLOOKUP(Table2[[#This Row],['#]],Table1[[#Headers],[#Data]],9,FALSE)=0,"",VLOOKUP(Table2[[#This Row],['#]],Table1[[#Headers],[#Data]],9,FALSE))</f>
        <v>Adult
18 &amp; older</v>
      </c>
      <c r="H27" s="251" t="str">
        <f>IF(VLOOKUP(Table2[[#This Row],['#]],Table1[[#Headers],[#Data]],10,FALSE)=0,"",VLOOKUP(Table2[[#This Row],['#]],Table1[[#Headers],[#Data]],10,FALSE))</f>
        <v>Claims</v>
      </c>
      <c r="I27" s="252"/>
      <c r="J27" s="253">
        <f>+IF(VLOOKUP(Table2[[#This Row],['#]],Table1[[#Headers],[#Data]],14,FALSE)=0,"",VLOOKUP(Table2[[#This Row],['#]],Table1[[#Headers],[#Data]],14,FALSE))</f>
        <v>4</v>
      </c>
      <c r="K27" s="250">
        <f>+IF(VLOOKUP(Table2[[#This Row],['#]],Table1[[#Headers],[#Data]],45,FALSE)=0,"",VLOOKUP(Table2[[#This Row],['#]],Table1[[#Headers],[#Data]],45,FALSE))</f>
        <v>6</v>
      </c>
      <c r="L27" s="64"/>
    </row>
    <row r="28" spans="1:12" ht="60.75" customHeight="1">
      <c r="A28" s="248">
        <f>'Measure Selection Tool'!A45</f>
        <v>40</v>
      </c>
      <c r="B28" s="249" t="str">
        <f>IF(VLOOKUP(Table2[[#This Row],['#]],Table1[[#Headers],[#Data]],2,FALSE)=0,"",VLOOKUP(Table2[[#This Row],['#]],Table1[[#Headers],[#Data]],2,FALSE))</f>
        <v xml:space="preserve">
Comprehensive Diabetes Care: Hemoglobin A1c (HbA1c) Poor Control (&gt;9.0%)
</v>
      </c>
      <c r="C28" s="249" t="str">
        <f>IF(VLOOKUP(Table2[[#This Row],['#]],Table1[[#Headers],[#Data]],3,FALSE)=0,"",VLOOKUP(Table2[[#This Row],['#]],Table1[[#Headers],[#Data]],3,FALSE))</f>
        <v>0059</v>
      </c>
      <c r="D28" s="250" t="str">
        <f>IF(VLOOKUP(Table2[[#This Row],['#]],Table1[[#Headers],[#Data]],4,FALSE)=0,"",VLOOKUP(Table2[[#This Row],['#]],Table1[[#Headers],[#Data]],4,FALSE))</f>
        <v xml:space="preserve">NCQA </v>
      </c>
      <c r="E28" s="251" t="str">
        <f>IF(VLOOKUP(Table2[[#This Row],['#]],Table1[[#Headers],[#Data]],7,FALSE)=0,"",VLOOKUP(Table2[[#This Row],['#]],Table1[[#Headers],[#Data]],7,FALSE))</f>
        <v>Acute &amp; Chronic Care Management</v>
      </c>
      <c r="F28" s="251" t="str">
        <f>IF(VLOOKUP(Table2[[#This Row],['#]],Table1[[#Headers],[#Data]],8,FALSE)=0,"",VLOOKUP(Table2[[#This Row],['#]],Table1[[#Headers],[#Data]],8,FALSE))</f>
        <v>Outcome</v>
      </c>
      <c r="G28" s="251" t="str">
        <f>IF(VLOOKUP(Table2[[#This Row],['#]],Table1[[#Headers],[#Data]],9,FALSE)=0,"",VLOOKUP(Table2[[#This Row],['#]],Table1[[#Headers],[#Data]],9,FALSE))</f>
        <v>Adult
18-75</v>
      </c>
      <c r="H28" s="251" t="str">
        <f>IF(VLOOKUP(Table2[[#This Row],['#]],Table1[[#Headers],[#Data]],10,FALSE)=0,"",VLOOKUP(Table2[[#This Row],['#]],Table1[[#Headers],[#Data]],10,FALSE))</f>
        <v>Claims and Clinical Data</v>
      </c>
      <c r="I28" s="252"/>
      <c r="J28" s="253">
        <f>+IF(VLOOKUP(Table2[[#This Row],['#]],Table1[[#Headers],[#Data]],14,FALSE)=0,"",VLOOKUP(Table2[[#This Row],['#]],Table1[[#Headers],[#Data]],14,FALSE))</f>
        <v>10</v>
      </c>
      <c r="K28" s="250">
        <f>+IF(VLOOKUP(Table2[[#This Row],['#]],Table1[[#Headers],[#Data]],45,FALSE)=0,"",VLOOKUP(Table2[[#This Row],['#]],Table1[[#Headers],[#Data]],45,FALSE))</f>
        <v>11</v>
      </c>
      <c r="L28" s="64"/>
    </row>
    <row r="29" spans="1:12" ht="50.1" customHeight="1">
      <c r="A29" s="248">
        <f>'Measure Selection Tool'!A46</f>
        <v>41</v>
      </c>
      <c r="B29" s="249" t="str">
        <f>IF(VLOOKUP(Table2[[#This Row],['#]],Table1[[#Headers],[#Data]],2,FALSE)=0,"",VLOOKUP(Table2[[#This Row],['#]],Table1[[#Headers],[#Data]],2,FALSE))</f>
        <v>Comprehensive Diabetes Care: Eye Exam</v>
      </c>
      <c r="C29" s="249" t="str">
        <f>IF(VLOOKUP(Table2[[#This Row],['#]],Table1[[#Headers],[#Data]],3,FALSE)=0,"",VLOOKUP(Table2[[#This Row],['#]],Table1[[#Headers],[#Data]],3,FALSE))</f>
        <v>0055</v>
      </c>
      <c r="D29" s="250" t="str">
        <f>IF(VLOOKUP(Table2[[#This Row],['#]],Table1[[#Headers],[#Data]],4,FALSE)=0,"",VLOOKUP(Table2[[#This Row],['#]],Table1[[#Headers],[#Data]],4,FALSE))</f>
        <v xml:space="preserve">NCQA </v>
      </c>
      <c r="E29" s="251" t="str">
        <f>IF(VLOOKUP(Table2[[#This Row],['#]],Table1[[#Headers],[#Data]],7,FALSE)=0,"",VLOOKUP(Table2[[#This Row],['#]],Table1[[#Headers],[#Data]],7,FALSE))</f>
        <v>Acute &amp; Chronic Care Management</v>
      </c>
      <c r="F29" s="251" t="str">
        <f>IF(VLOOKUP(Table2[[#This Row],['#]],Table1[[#Headers],[#Data]],8,FALSE)=0,"",VLOOKUP(Table2[[#This Row],['#]],Table1[[#Headers],[#Data]],8,FALSE))</f>
        <v>Process</v>
      </c>
      <c r="G29" s="251" t="str">
        <f>IF(VLOOKUP(Table2[[#This Row],['#]],Table1[[#Headers],[#Data]],9,FALSE)=0,"",VLOOKUP(Table2[[#This Row],['#]],Table1[[#Headers],[#Data]],9,FALSE))</f>
        <v>Adult
18-75</v>
      </c>
      <c r="H29" s="251" t="str">
        <f>IF(VLOOKUP(Table2[[#This Row],['#]],Table1[[#Headers],[#Data]],10,FALSE)=0,"",VLOOKUP(Table2[[#This Row],['#]],Table1[[#Headers],[#Data]],10,FALSE))</f>
        <v>Claims</v>
      </c>
      <c r="I29" s="252"/>
      <c r="J29" s="253">
        <f>+IF(VLOOKUP(Table2[[#This Row],['#]],Table1[[#Headers],[#Data]],14,FALSE)=0,"",VLOOKUP(Table2[[#This Row],['#]],Table1[[#Headers],[#Data]],14,FALSE))</f>
        <v>8</v>
      </c>
      <c r="K29" s="250">
        <f>+IF(VLOOKUP(Table2[[#This Row],['#]],Table1[[#Headers],[#Data]],45,FALSE)=0,"",VLOOKUP(Table2[[#This Row],['#]],Table1[[#Headers],[#Data]],45,FALSE))</f>
        <v>10</v>
      </c>
      <c r="L29" s="64"/>
    </row>
    <row r="30" spans="1:12" ht="50.1" customHeight="1">
      <c r="A30" s="248">
        <f>'Measure Selection Tool'!A47</f>
        <v>42</v>
      </c>
      <c r="B30" s="249" t="str">
        <f>IF(VLOOKUP(Table2[[#This Row],['#]],Table1[[#Headers],[#Data]],2,FALSE)=0,"",VLOOKUP(Table2[[#This Row],['#]],Table1[[#Headers],[#Data]],2,FALSE))</f>
        <v xml:space="preserve">
Comprehensive Diabetes Care: Hemoglobin A1c testing 
</v>
      </c>
      <c r="C30" s="249" t="str">
        <f>IF(VLOOKUP(Table2[[#This Row],['#]],Table1[[#Headers],[#Data]],3,FALSE)=0,"",VLOOKUP(Table2[[#This Row],['#]],Table1[[#Headers],[#Data]],3,FALSE))</f>
        <v>0057</v>
      </c>
      <c r="D30" s="250" t="str">
        <f>IF(VLOOKUP(Table2[[#This Row],['#]],Table1[[#Headers],[#Data]],4,FALSE)=0,"",VLOOKUP(Table2[[#This Row],['#]],Table1[[#Headers],[#Data]],4,FALSE))</f>
        <v>NCQA</v>
      </c>
      <c r="E30" s="251" t="str">
        <f>IF(VLOOKUP(Table2[[#This Row],['#]],Table1[[#Headers],[#Data]],7,FALSE)=0,"",VLOOKUP(Table2[[#This Row],['#]],Table1[[#Headers],[#Data]],7,FALSE))</f>
        <v>Acute &amp; Chronic Care Management</v>
      </c>
      <c r="F30" s="251" t="str">
        <f>IF(VLOOKUP(Table2[[#This Row],['#]],Table1[[#Headers],[#Data]],8,FALSE)=0,"",VLOOKUP(Table2[[#This Row],['#]],Table1[[#Headers],[#Data]],8,FALSE))</f>
        <v>Process</v>
      </c>
      <c r="G30" s="251" t="str">
        <f>IF(VLOOKUP(Table2[[#This Row],['#]],Table1[[#Headers],[#Data]],9,FALSE)=0,"",VLOOKUP(Table2[[#This Row],['#]],Table1[[#Headers],[#Data]],9,FALSE))</f>
        <v>Adult
18-75</v>
      </c>
      <c r="H30" s="251" t="str">
        <f>IF(VLOOKUP(Table2[[#This Row],['#]],Table1[[#Headers],[#Data]],10,FALSE)=0,"",VLOOKUP(Table2[[#This Row],['#]],Table1[[#Headers],[#Data]],10,FALSE))</f>
        <v>Claims</v>
      </c>
      <c r="I30" s="252"/>
      <c r="J30" s="253">
        <f>+IF(VLOOKUP(Table2[[#This Row],['#]],Table1[[#Headers],[#Data]],14,FALSE)=0,"",VLOOKUP(Table2[[#This Row],['#]],Table1[[#Headers],[#Data]],14,FALSE))</f>
        <v>4</v>
      </c>
      <c r="K30" s="250">
        <f>+IF(VLOOKUP(Table2[[#This Row],['#]],Table1[[#Headers],[#Data]],45,FALSE)=0,"",VLOOKUP(Table2[[#This Row],['#]],Table1[[#Headers],[#Data]],45,FALSE))</f>
        <v>5</v>
      </c>
      <c r="L30" s="64"/>
    </row>
    <row r="31" spans="1:12" ht="57.75" customHeight="1">
      <c r="A31" s="248">
        <f>'Measure Selection Tool'!A48</f>
        <v>43</v>
      </c>
      <c r="B31" s="249" t="str">
        <f>IF(VLOOKUP(Table2[[#This Row],['#]],Table1[[#Headers],[#Data]],2,FALSE)=0,"",VLOOKUP(Table2[[#This Row],['#]],Table1[[#Headers],[#Data]],2,FALSE))</f>
        <v>Comprehensive Diabetes Care: Medical Attention for Nephropathy</v>
      </c>
      <c r="C31" s="249" t="str">
        <f>IF(VLOOKUP(Table2[[#This Row],['#]],Table1[[#Headers],[#Data]],3,FALSE)=0,"",VLOOKUP(Table2[[#This Row],['#]],Table1[[#Headers],[#Data]],3,FALSE))</f>
        <v>0062</v>
      </c>
      <c r="D31" s="250" t="str">
        <f>IF(VLOOKUP(Table2[[#This Row],['#]],Table1[[#Headers],[#Data]],4,FALSE)=0,"",VLOOKUP(Table2[[#This Row],['#]],Table1[[#Headers],[#Data]],4,FALSE))</f>
        <v xml:space="preserve">NCQA </v>
      </c>
      <c r="E31" s="251" t="str">
        <f>IF(VLOOKUP(Table2[[#This Row],['#]],Table1[[#Headers],[#Data]],7,FALSE)=0,"",VLOOKUP(Table2[[#This Row],['#]],Table1[[#Headers],[#Data]],7,FALSE))</f>
        <v>Acute &amp; Chronic Care Management</v>
      </c>
      <c r="F31" s="251" t="str">
        <f>IF(VLOOKUP(Table2[[#This Row],['#]],Table1[[#Headers],[#Data]],8,FALSE)=0,"",VLOOKUP(Table2[[#This Row],['#]],Table1[[#Headers],[#Data]],8,FALSE))</f>
        <v>Process</v>
      </c>
      <c r="G31" s="251" t="str">
        <f>IF(VLOOKUP(Table2[[#This Row],['#]],Table1[[#Headers],[#Data]],9,FALSE)=0,"",VLOOKUP(Table2[[#This Row],['#]],Table1[[#Headers],[#Data]],9,FALSE))</f>
        <v>Adult
18-75</v>
      </c>
      <c r="H31" s="251" t="str">
        <f>IF(VLOOKUP(Table2[[#This Row],['#]],Table1[[#Headers],[#Data]],10,FALSE)=0,"",VLOOKUP(Table2[[#This Row],['#]],Table1[[#Headers],[#Data]],10,FALSE))</f>
        <v>Claims</v>
      </c>
      <c r="I31" s="252"/>
      <c r="J31" s="253">
        <f>+IF(VLOOKUP(Table2[[#This Row],['#]],Table1[[#Headers],[#Data]],14,FALSE)=0,"",VLOOKUP(Table2[[#This Row],['#]],Table1[[#Headers],[#Data]],14,FALSE))</f>
        <v>6</v>
      </c>
      <c r="K31" s="250">
        <f>+IF(VLOOKUP(Table2[[#This Row],['#]],Table1[[#Headers],[#Data]],45,FALSE)=0,"",VLOOKUP(Table2[[#This Row],['#]],Table1[[#Headers],[#Data]],45,FALSE))</f>
        <v>5</v>
      </c>
      <c r="L31" s="64"/>
    </row>
    <row r="32" spans="1:12" ht="71.25" customHeight="1">
      <c r="A32" s="248">
        <f>'Measure Selection Tool'!A49</f>
        <v>44</v>
      </c>
      <c r="B32" s="249" t="str">
        <f>IF(VLOOKUP(Table2[[#This Row],['#]],Table1[[#Headers],[#Data]],2,FALSE)=0,"",VLOOKUP(Table2[[#This Row],['#]],Table1[[#Headers],[#Data]],2,FALSE))</f>
        <v>Controlling High Blood Pressure</v>
      </c>
      <c r="C32" s="249" t="str">
        <f>IF(VLOOKUP(Table2[[#This Row],['#]],Table1[[#Headers],[#Data]],3,FALSE)=0,"",VLOOKUP(Table2[[#This Row],['#]],Table1[[#Headers],[#Data]],3,FALSE))</f>
        <v>0018</v>
      </c>
      <c r="D32" s="250" t="str">
        <f>IF(VLOOKUP(Table2[[#This Row],['#]],Table1[[#Headers],[#Data]],4,FALSE)=0,"",VLOOKUP(Table2[[#This Row],['#]],Table1[[#Headers],[#Data]],4,FALSE))</f>
        <v xml:space="preserve">NCQA </v>
      </c>
      <c r="E32" s="251" t="str">
        <f>IF(VLOOKUP(Table2[[#This Row],['#]],Table1[[#Headers],[#Data]],7,FALSE)=0,"",VLOOKUP(Table2[[#This Row],['#]],Table1[[#Headers],[#Data]],7,FALSE))</f>
        <v>Acute &amp; Chronic Care Management</v>
      </c>
      <c r="F32" s="251" t="str">
        <f>IF(VLOOKUP(Table2[[#This Row],['#]],Table1[[#Headers],[#Data]],8,FALSE)=0,"",VLOOKUP(Table2[[#This Row],['#]],Table1[[#Headers],[#Data]],8,FALSE))</f>
        <v>Outcome</v>
      </c>
      <c r="G32" s="251" t="str">
        <f>IF(VLOOKUP(Table2[[#This Row],['#]],Table1[[#Headers],[#Data]],9,FALSE)=0,"",VLOOKUP(Table2[[#This Row],['#]],Table1[[#Headers],[#Data]],9,FALSE))</f>
        <v>Adult
18-85</v>
      </c>
      <c r="H32" s="251" t="str">
        <f>IF(VLOOKUP(Table2[[#This Row],['#]],Table1[[#Headers],[#Data]],10,FALSE)=0,"",VLOOKUP(Table2[[#This Row],['#]],Table1[[#Headers],[#Data]],10,FALSE))</f>
        <v>Clinical Data</v>
      </c>
      <c r="I32" s="252"/>
      <c r="J32" s="253">
        <f>+IF(VLOOKUP(Table2[[#This Row],['#]],Table1[[#Headers],[#Data]],14,FALSE)=0,"",VLOOKUP(Table2[[#This Row],['#]],Table1[[#Headers],[#Data]],14,FALSE))</f>
        <v>10</v>
      </c>
      <c r="K32" s="250">
        <f>+IF(VLOOKUP(Table2[[#This Row],['#]],Table1[[#Headers],[#Data]],45,FALSE)=0,"",VLOOKUP(Table2[[#This Row],['#]],Table1[[#Headers],[#Data]],45,FALSE))</f>
        <v>14</v>
      </c>
      <c r="L32" s="64"/>
    </row>
    <row r="33" spans="1:12" ht="50.1" customHeight="1">
      <c r="A33" s="248">
        <f>'Measure Selection Tool'!A50</f>
        <v>45</v>
      </c>
      <c r="B33" s="249" t="str">
        <f>IF(VLOOKUP(Table2[[#This Row],['#]],Table1[[#Headers],[#Data]],2,FALSE)=0,"",VLOOKUP(Table2[[#This Row],['#]],Table1[[#Headers],[#Data]],2,FALSE))</f>
        <v xml:space="preserve">
Heart Failure (HF):  Beta- Blocker Therapy for Left Ventricular Systolic Dysfunction (LVSD)
</v>
      </c>
      <c r="C33" s="249" t="str">
        <f>IF(VLOOKUP(Table2[[#This Row],['#]],Table1[[#Headers],[#Data]],3,FALSE)=0,"",VLOOKUP(Table2[[#This Row],['#]],Table1[[#Headers],[#Data]],3,FALSE))</f>
        <v>0083</v>
      </c>
      <c r="D33" s="250" t="str">
        <f>IF(VLOOKUP(Table2[[#This Row],['#]],Table1[[#Headers],[#Data]],4,FALSE)=0,"",VLOOKUP(Table2[[#This Row],['#]],Table1[[#Headers],[#Data]],4,FALSE))</f>
        <v>AMA-PCPI</v>
      </c>
      <c r="E33" s="251" t="str">
        <f>IF(VLOOKUP(Table2[[#This Row],['#]],Table1[[#Headers],[#Data]],7,FALSE)=0,"",VLOOKUP(Table2[[#This Row],['#]],Table1[[#Headers],[#Data]],7,FALSE))</f>
        <v>Acute &amp; Chronic Care Management</v>
      </c>
      <c r="F33" s="251" t="str">
        <f>IF(VLOOKUP(Table2[[#This Row],['#]],Table1[[#Headers],[#Data]],8,FALSE)=0,"",VLOOKUP(Table2[[#This Row],['#]],Table1[[#Headers],[#Data]],8,FALSE))</f>
        <v>Process</v>
      </c>
      <c r="G33" s="251" t="str">
        <f>IF(VLOOKUP(Table2[[#This Row],['#]],Table1[[#Headers],[#Data]],9,FALSE)=0,"",VLOOKUP(Table2[[#This Row],['#]],Table1[[#Headers],[#Data]],9,FALSE))</f>
        <v>Adult
18 &amp; older</v>
      </c>
      <c r="H33" s="251" t="str">
        <f>IF(VLOOKUP(Table2[[#This Row],['#]],Table1[[#Headers],[#Data]],10,FALSE)=0,"",VLOOKUP(Table2[[#This Row],['#]],Table1[[#Headers],[#Data]],10,FALSE))</f>
        <v>Claims and Clinical Data</v>
      </c>
      <c r="I33" s="252"/>
      <c r="J33" s="253">
        <f>+IF(VLOOKUP(Table2[[#This Row],['#]],Table1[[#Headers],[#Data]],14,FALSE)=0,"",VLOOKUP(Table2[[#This Row],['#]],Table1[[#Headers],[#Data]],14,FALSE))</f>
        <v>2</v>
      </c>
      <c r="K33" s="250">
        <f>+IF(VLOOKUP(Table2[[#This Row],['#]],Table1[[#Headers],[#Data]],45,FALSE)=0,"",VLOOKUP(Table2[[#This Row],['#]],Table1[[#Headers],[#Data]],45,FALSE))</f>
        <v>6</v>
      </c>
      <c r="L33" s="64"/>
    </row>
    <row r="34" spans="1:12" ht="63" customHeight="1">
      <c r="A34" s="248">
        <f>'Measure Selection Tool'!A51</f>
        <v>46</v>
      </c>
      <c r="B34" s="249" t="str">
        <f>IF(VLOOKUP(Table2[[#This Row],['#]],Table1[[#Headers],[#Data]],2,FALSE)=0,"",VLOOKUP(Table2[[#This Row],['#]],Table1[[#Headers],[#Data]],2,FALSE))</f>
        <v xml:space="preserve">Use of Spirometry Testing in the Assessment and Diagnosis of COPD </v>
      </c>
      <c r="C34" s="249" t="str">
        <f>IF(VLOOKUP(Table2[[#This Row],['#]],Table1[[#Headers],[#Data]],3,FALSE)=0,"",VLOOKUP(Table2[[#This Row],['#]],Table1[[#Headers],[#Data]],3,FALSE))</f>
        <v>0577</v>
      </c>
      <c r="D34" s="250" t="str">
        <f>IF(VLOOKUP(Table2[[#This Row],['#]],Table1[[#Headers],[#Data]],4,FALSE)=0,"",VLOOKUP(Table2[[#This Row],['#]],Table1[[#Headers],[#Data]],4,FALSE))</f>
        <v>NCQA</v>
      </c>
      <c r="E34" s="251" t="str">
        <f>IF(VLOOKUP(Table2[[#This Row],['#]],Table1[[#Headers],[#Data]],7,FALSE)=0,"",VLOOKUP(Table2[[#This Row],['#]],Table1[[#Headers],[#Data]],7,FALSE))</f>
        <v>Acute &amp; Chronic Care Management</v>
      </c>
      <c r="F34" s="251" t="str">
        <f>IF(VLOOKUP(Table2[[#This Row],['#]],Table1[[#Headers],[#Data]],8,FALSE)=0,"",VLOOKUP(Table2[[#This Row],['#]],Table1[[#Headers],[#Data]],8,FALSE))</f>
        <v>Process</v>
      </c>
      <c r="G34" s="251" t="str">
        <f>IF(VLOOKUP(Table2[[#This Row],['#]],Table1[[#Headers],[#Data]],9,FALSE)=0,"",VLOOKUP(Table2[[#This Row],['#]],Table1[[#Headers],[#Data]],9,FALSE))</f>
        <v>Adult
40 &amp; older</v>
      </c>
      <c r="H34" s="251" t="str">
        <f>IF(VLOOKUP(Table2[[#This Row],['#]],Table1[[#Headers],[#Data]],10,FALSE)=0,"",VLOOKUP(Table2[[#This Row],['#]],Table1[[#Headers],[#Data]],10,FALSE))</f>
        <v>Claims</v>
      </c>
      <c r="I34" s="252"/>
      <c r="J34" s="253">
        <f>+IF(VLOOKUP(Table2[[#This Row],['#]],Table1[[#Headers],[#Data]],14,FALSE)=0,"",VLOOKUP(Table2[[#This Row],['#]],Table1[[#Headers],[#Data]],14,FALSE))</f>
        <v>4</v>
      </c>
      <c r="K34" s="250">
        <f>+IF(VLOOKUP(Table2[[#This Row],['#]],Table1[[#Headers],[#Data]],45,FALSE)=0,"",VLOOKUP(Table2[[#This Row],['#]],Table1[[#Headers],[#Data]],45,FALSE))</f>
        <v>2</v>
      </c>
      <c r="L34" s="64"/>
    </row>
    <row r="35" spans="1:12" ht="60.75" customHeight="1">
      <c r="A35" s="248">
        <f>'Measure Selection Tool'!A52</f>
        <v>47</v>
      </c>
      <c r="B35" s="249" t="str">
        <f>IF(VLOOKUP(Table2[[#This Row],['#]],Table1[[#Headers],[#Data]],2,FALSE)=0,"",VLOOKUP(Table2[[#This Row],['#]],Table1[[#Headers],[#Data]],2,FALSE))</f>
        <v>Persistence of Beta-Blocker Treatment After a Heart Attack</v>
      </c>
      <c r="C35" s="249" t="str">
        <f>IF(VLOOKUP(Table2[[#This Row],['#]],Table1[[#Headers],[#Data]],3,FALSE)=0,"",VLOOKUP(Table2[[#This Row],['#]],Table1[[#Headers],[#Data]],3,FALSE))</f>
        <v>0071</v>
      </c>
      <c r="D35" s="250" t="str">
        <f>IF(VLOOKUP(Table2[[#This Row],['#]],Table1[[#Headers],[#Data]],4,FALSE)=0,"",VLOOKUP(Table2[[#This Row],['#]],Table1[[#Headers],[#Data]],4,FALSE))</f>
        <v>NCQA</v>
      </c>
      <c r="E35" s="251" t="str">
        <f>IF(VLOOKUP(Table2[[#This Row],['#]],Table1[[#Headers],[#Data]],7,FALSE)=0,"",VLOOKUP(Table2[[#This Row],['#]],Table1[[#Headers],[#Data]],7,FALSE))</f>
        <v>Acute &amp; Chronic Care Management</v>
      </c>
      <c r="F35" s="251" t="str">
        <f>IF(VLOOKUP(Table2[[#This Row],['#]],Table1[[#Headers],[#Data]],8,FALSE)=0,"",VLOOKUP(Table2[[#This Row],['#]],Table1[[#Headers],[#Data]],8,FALSE))</f>
        <v>Process</v>
      </c>
      <c r="G35" s="251" t="str">
        <f>IF(VLOOKUP(Table2[[#This Row],['#]],Table1[[#Headers],[#Data]],9,FALSE)=0,"",VLOOKUP(Table2[[#This Row],['#]],Table1[[#Headers],[#Data]],9,FALSE))</f>
        <v>Adult
18 &amp; older</v>
      </c>
      <c r="H35" s="251" t="str">
        <f>IF(VLOOKUP(Table2[[#This Row],['#]],Table1[[#Headers],[#Data]],10,FALSE)=0,"",VLOOKUP(Table2[[#This Row],['#]],Table1[[#Headers],[#Data]],10,FALSE))</f>
        <v>Claims</v>
      </c>
      <c r="I35" s="252"/>
      <c r="J35" s="253">
        <f>+IF(VLOOKUP(Table2[[#This Row],['#]],Table1[[#Headers],[#Data]],14,FALSE)=0,"",VLOOKUP(Table2[[#This Row],['#]],Table1[[#Headers],[#Data]],14,FALSE))</f>
        <v>4</v>
      </c>
      <c r="K35" s="250">
        <f>+IF(VLOOKUP(Table2[[#This Row],['#]],Table1[[#Headers],[#Data]],45,FALSE)=0,"",VLOOKUP(Table2[[#This Row],['#]],Table1[[#Headers],[#Data]],45,FALSE))</f>
        <v>5</v>
      </c>
      <c r="L35" s="64"/>
    </row>
    <row r="36" spans="1:12" ht="50.1" customHeight="1">
      <c r="A36" s="248">
        <f>'Measure Selection Tool'!A53</f>
        <v>48</v>
      </c>
      <c r="B36" s="249" t="str">
        <f>IF(VLOOKUP(Table2[[#This Row],['#]],Table1[[#Headers],[#Data]],2,FALSE)=0,"",VLOOKUP(Table2[[#This Row],['#]],Table1[[#Headers],[#Data]],2,FALSE))</f>
        <v>CAD: Medication adherence</v>
      </c>
      <c r="C36" s="249" t="str">
        <f>IF(VLOOKUP(Table2[[#This Row],['#]],Table1[[#Headers],[#Data]],3,FALSE)=0,"",VLOOKUP(Table2[[#This Row],['#]],Table1[[#Headers],[#Data]],3,FALSE))</f>
        <v>0543</v>
      </c>
      <c r="D36" s="250" t="str">
        <f>IF(VLOOKUP(Table2[[#This Row],['#]],Table1[[#Headers],[#Data]],4,FALSE)=0,"",VLOOKUP(Table2[[#This Row],['#]],Table1[[#Headers],[#Data]],4,FALSE))</f>
        <v>CMS</v>
      </c>
      <c r="E36" s="251" t="str">
        <f>IF(VLOOKUP(Table2[[#This Row],['#]],Table1[[#Headers],[#Data]],7,FALSE)=0,"",VLOOKUP(Table2[[#This Row],['#]],Table1[[#Headers],[#Data]],7,FALSE))</f>
        <v>Acute &amp; Chronic Care Management</v>
      </c>
      <c r="F36" s="251" t="str">
        <f>IF(VLOOKUP(Table2[[#This Row],['#]],Table1[[#Headers],[#Data]],8,FALSE)=0,"",VLOOKUP(Table2[[#This Row],['#]],Table1[[#Headers],[#Data]],8,FALSE))</f>
        <v>Process</v>
      </c>
      <c r="G36" s="251" t="str">
        <f>IF(VLOOKUP(Table2[[#This Row],['#]],Table1[[#Headers],[#Data]],9,FALSE)=0,"",VLOOKUP(Table2[[#This Row],['#]],Table1[[#Headers],[#Data]],9,FALSE))</f>
        <v>Adult</v>
      </c>
      <c r="H36" s="251" t="e">
        <f>IF(VLOOKUP(Table2[[#This Row],['#]],Table1[[#Headers],[#Data]],10,FALSE)=0,"",VLOOKUP(Table2[[#This Row],['#]],Table1[[#Headers],[#Data]],10,FALSE))</f>
        <v>#N/A</v>
      </c>
      <c r="I36" s="252"/>
      <c r="J36" s="253" t="str">
        <f>+IF(VLOOKUP(Table2[[#This Row],['#]],Table1[[#Headers],[#Data]],14,FALSE)=0,"",VLOOKUP(Table2[[#This Row],['#]],Table1[[#Headers],[#Data]],14,FALSE))</f>
        <v/>
      </c>
      <c r="K36" s="250">
        <f>+IF(VLOOKUP(Table2[[#This Row],['#]],Table1[[#Headers],[#Data]],45,FALSE)=0,"",VLOOKUP(Table2[[#This Row],['#]],Table1[[#Headers],[#Data]],45,FALSE))</f>
        <v>1</v>
      </c>
      <c r="L36" s="64"/>
    </row>
    <row r="37" spans="1:12" ht="89.25" customHeight="1">
      <c r="A37" s="248">
        <f>'Measure Selection Tool'!A54</f>
        <v>49</v>
      </c>
      <c r="B37" s="249" t="str">
        <f>IF(VLOOKUP(Table2[[#This Row],['#]],Table1[[#Headers],[#Data]],2,FALSE)=0,"",VLOOKUP(Table2[[#This Row],['#]],Table1[[#Headers],[#Data]],2,FALSE))</f>
        <v xml:space="preserve">Use of Imaging Studies for Low Back Pain </v>
      </c>
      <c r="C37" s="249" t="str">
        <f>IF(VLOOKUP(Table2[[#This Row],['#]],Table1[[#Headers],[#Data]],3,FALSE)=0,"",VLOOKUP(Table2[[#This Row],['#]],Table1[[#Headers],[#Data]],3,FALSE))</f>
        <v>0052</v>
      </c>
      <c r="D37" s="250" t="str">
        <f>IF(VLOOKUP(Table2[[#This Row],['#]],Table1[[#Headers],[#Data]],4,FALSE)=0,"",VLOOKUP(Table2[[#This Row],['#]],Table1[[#Headers],[#Data]],4,FALSE))</f>
        <v xml:space="preserve">NCQA </v>
      </c>
      <c r="E37" s="251" t="str">
        <f>IF(VLOOKUP(Table2[[#This Row],['#]],Table1[[#Headers],[#Data]],7,FALSE)=0,"",VLOOKUP(Table2[[#This Row],['#]],Table1[[#Headers],[#Data]],7,FALSE))</f>
        <v>Acute &amp; Chronic Care Management</v>
      </c>
      <c r="F37" s="251" t="str">
        <f>IF(VLOOKUP(Table2[[#This Row],['#]],Table1[[#Headers],[#Data]],8,FALSE)=0,"",VLOOKUP(Table2[[#This Row],['#]],Table1[[#Headers],[#Data]],8,FALSE))</f>
        <v>Process</v>
      </c>
      <c r="G37" s="251" t="str">
        <f>IF(VLOOKUP(Table2[[#This Row],['#]],Table1[[#Headers],[#Data]],9,FALSE)=0,"",VLOOKUP(Table2[[#This Row],['#]],Table1[[#Headers],[#Data]],9,FALSE))</f>
        <v>Adult
18-50</v>
      </c>
      <c r="H37" s="251" t="str">
        <f>IF(VLOOKUP(Table2[[#This Row],['#]],Table1[[#Headers],[#Data]],10,FALSE)=0,"",VLOOKUP(Table2[[#This Row],['#]],Table1[[#Headers],[#Data]],10,FALSE))</f>
        <v>Claims</v>
      </c>
      <c r="I37" s="252"/>
      <c r="J37" s="253">
        <f>+IF(VLOOKUP(Table2[[#This Row],['#]],Table1[[#Headers],[#Data]],14,FALSE)=0,"",VLOOKUP(Table2[[#This Row],['#]],Table1[[#Headers],[#Data]],14,FALSE))</f>
        <v>4</v>
      </c>
      <c r="K37" s="250">
        <f>+IF(VLOOKUP(Table2[[#This Row],['#]],Table1[[#Headers],[#Data]],45,FALSE)=0,"",VLOOKUP(Table2[[#This Row],['#]],Table1[[#Headers],[#Data]],45,FALSE))</f>
        <v>5</v>
      </c>
      <c r="L37" s="64"/>
    </row>
    <row r="38" spans="1:12" ht="57.75" customHeight="1">
      <c r="A38" s="248">
        <f>'Measure Selection Tool'!A55</f>
        <v>50</v>
      </c>
      <c r="B38" s="249" t="str">
        <f>IF(VLOOKUP(Table2[[#This Row],['#]],Table1[[#Headers],[#Data]],2,FALSE)=0,"",VLOOKUP(Table2[[#This Row],['#]],Table1[[#Headers],[#Data]],2,FALSE))</f>
        <v xml:space="preserve">
Avoidance of Antibiotic Treatment in Adults with Acute Bronchitis 
</v>
      </c>
      <c r="C38" s="249" t="str">
        <f>IF(VLOOKUP(Table2[[#This Row],['#]],Table1[[#Headers],[#Data]],3,FALSE)=0,"",VLOOKUP(Table2[[#This Row],['#]],Table1[[#Headers],[#Data]],3,FALSE))</f>
        <v>0058</v>
      </c>
      <c r="D38" s="250" t="str">
        <f>IF(VLOOKUP(Table2[[#This Row],['#]],Table1[[#Headers],[#Data]],4,FALSE)=0,"",VLOOKUP(Table2[[#This Row],['#]],Table1[[#Headers],[#Data]],4,FALSE))</f>
        <v>NCQA</v>
      </c>
      <c r="E38" s="251" t="str">
        <f>IF(VLOOKUP(Table2[[#This Row],['#]],Table1[[#Headers],[#Data]],7,FALSE)=0,"",VLOOKUP(Table2[[#This Row],['#]],Table1[[#Headers],[#Data]],7,FALSE))</f>
        <v>Acute &amp; Chronic Care Management</v>
      </c>
      <c r="F38" s="251" t="str">
        <f>IF(VLOOKUP(Table2[[#This Row],['#]],Table1[[#Headers],[#Data]],8,FALSE)=0,"",VLOOKUP(Table2[[#This Row],['#]],Table1[[#Headers],[#Data]],8,FALSE))</f>
        <v>Process</v>
      </c>
      <c r="G38" s="251" t="str">
        <f>IF(VLOOKUP(Table2[[#This Row],['#]],Table1[[#Headers],[#Data]],9,FALSE)=0,"",VLOOKUP(Table2[[#This Row],['#]],Table1[[#Headers],[#Data]],9,FALSE))</f>
        <v>Adult
18-64</v>
      </c>
      <c r="H38" s="251" t="str">
        <f>IF(VLOOKUP(Table2[[#This Row],['#]],Table1[[#Headers],[#Data]],10,FALSE)=0,"",VLOOKUP(Table2[[#This Row],['#]],Table1[[#Headers],[#Data]],10,FALSE))</f>
        <v>Claims</v>
      </c>
      <c r="I38" s="252"/>
      <c r="J38" s="253">
        <f>+IF(VLOOKUP(Table2[[#This Row],['#]],Table1[[#Headers],[#Data]],14,FALSE)=0,"",VLOOKUP(Table2[[#This Row],['#]],Table1[[#Headers],[#Data]],14,FALSE))</f>
        <v>4</v>
      </c>
      <c r="K38" s="250">
        <f>+IF(VLOOKUP(Table2[[#This Row],['#]],Table1[[#Headers],[#Data]],45,FALSE)=0,"",VLOOKUP(Table2[[#This Row],['#]],Table1[[#Headers],[#Data]],45,FALSE))</f>
        <v>5</v>
      </c>
      <c r="L38" s="64"/>
    </row>
    <row r="39" spans="1:12" ht="50.1" customHeight="1">
      <c r="A39" s="248">
        <f>'Measure Selection Tool'!A56</f>
        <v>51</v>
      </c>
      <c r="B39" s="249" t="str">
        <f>IF(VLOOKUP(Table2[[#This Row],['#]],Table1[[#Headers],[#Data]],2,FALSE)=0,"",VLOOKUP(Table2[[#This Row],['#]],Table1[[#Headers],[#Data]],2,FALSE))</f>
        <v xml:space="preserve">Appropriate Treatment for
Children with Upper Respiratory Infection
</v>
      </c>
      <c r="C39" s="249" t="str">
        <f>IF(VLOOKUP(Table2[[#This Row],['#]],Table1[[#Headers],[#Data]],3,FALSE)=0,"",VLOOKUP(Table2[[#This Row],['#]],Table1[[#Headers],[#Data]],3,FALSE))</f>
        <v>0069</v>
      </c>
      <c r="D39" s="250" t="str">
        <f>IF(VLOOKUP(Table2[[#This Row],['#]],Table1[[#Headers],[#Data]],4,FALSE)=0,"",VLOOKUP(Table2[[#This Row],['#]],Table1[[#Headers],[#Data]],4,FALSE))</f>
        <v xml:space="preserve">NCQA </v>
      </c>
      <c r="E39" s="251" t="str">
        <f>IF(VLOOKUP(Table2[[#This Row],['#]],Table1[[#Headers],[#Data]],7,FALSE)=0,"",VLOOKUP(Table2[[#This Row],['#]],Table1[[#Headers],[#Data]],7,FALSE))</f>
        <v>Acute &amp; Chronic Care Management</v>
      </c>
      <c r="F39" s="251" t="str">
        <f>IF(VLOOKUP(Table2[[#This Row],['#]],Table1[[#Headers],[#Data]],8,FALSE)=0,"",VLOOKUP(Table2[[#This Row],['#]],Table1[[#Headers],[#Data]],8,FALSE))</f>
        <v>Process</v>
      </c>
      <c r="G39" s="251" t="str">
        <f>IF(VLOOKUP(Table2[[#This Row],['#]],Table1[[#Headers],[#Data]],9,FALSE)=0,"",VLOOKUP(Table2[[#This Row],['#]],Table1[[#Headers],[#Data]],9,FALSE))</f>
        <v>Pediatric
3mths - 18</v>
      </c>
      <c r="H39" s="251" t="str">
        <f>IF(VLOOKUP(Table2[[#This Row],['#]],Table1[[#Headers],[#Data]],10,FALSE)=0,"",VLOOKUP(Table2[[#This Row],['#]],Table1[[#Headers],[#Data]],10,FALSE))</f>
        <v>Claims</v>
      </c>
      <c r="I39" s="252"/>
      <c r="J39" s="253">
        <f>+IF(VLOOKUP(Table2[[#This Row],['#]],Table1[[#Headers],[#Data]],14,FALSE)=0,"",VLOOKUP(Table2[[#This Row],['#]],Table1[[#Headers],[#Data]],14,FALSE))</f>
        <v>4</v>
      </c>
      <c r="K39" s="250">
        <f>+IF(VLOOKUP(Table2[[#This Row],['#]],Table1[[#Headers],[#Data]],45,FALSE)=0,"",VLOOKUP(Table2[[#This Row],['#]],Table1[[#Headers],[#Data]],45,FALSE))</f>
        <v>6</v>
      </c>
      <c r="L39" s="64"/>
    </row>
    <row r="40" spans="1:12" ht="50.1" customHeight="1">
      <c r="A40" s="248">
        <f>'Measure Selection Tool'!A57</f>
        <v>52</v>
      </c>
      <c r="B40" s="249" t="str">
        <f>IF(VLOOKUP(Table2[[#This Row],['#]],Table1[[#Headers],[#Data]],2,FALSE)=0,"",VLOOKUP(Table2[[#This Row],['#]],Table1[[#Headers],[#Data]],2,FALSE))</f>
        <v>Ischemic Vascular Disease (IVD): Use of Aspirin or Another Antithrombotic</v>
      </c>
      <c r="C40" s="249" t="str">
        <f>IF(VLOOKUP(Table2[[#This Row],['#]],Table1[[#Headers],[#Data]],3,FALSE)=0,"",VLOOKUP(Table2[[#This Row],['#]],Table1[[#Headers],[#Data]],3,FALSE))</f>
        <v>0068</v>
      </c>
      <c r="D40" s="250" t="str">
        <f>IF(VLOOKUP(Table2[[#This Row],['#]],Table1[[#Headers],[#Data]],4,FALSE)=0,"",VLOOKUP(Table2[[#This Row],['#]],Table1[[#Headers],[#Data]],4,FALSE))</f>
        <v xml:space="preserve">NCQA </v>
      </c>
      <c r="E40" s="251" t="str">
        <f>IF(VLOOKUP(Table2[[#This Row],['#]],Table1[[#Headers],[#Data]],7,FALSE)=0,"",VLOOKUP(Table2[[#This Row],['#]],Table1[[#Headers],[#Data]],7,FALSE))</f>
        <v>Acute &amp; Chronic Care Management</v>
      </c>
      <c r="F40" s="251" t="str">
        <f>IF(VLOOKUP(Table2[[#This Row],['#]],Table1[[#Headers],[#Data]],8,FALSE)=0,"",VLOOKUP(Table2[[#This Row],['#]],Table1[[#Headers],[#Data]],8,FALSE))</f>
        <v>Process</v>
      </c>
      <c r="G40" s="251" t="str">
        <f>IF(VLOOKUP(Table2[[#This Row],['#]],Table1[[#Headers],[#Data]],9,FALSE)=0,"",VLOOKUP(Table2[[#This Row],['#]],Table1[[#Headers],[#Data]],9,FALSE))</f>
        <v>Adult
18 &amp; older</v>
      </c>
      <c r="H40" s="251" t="str">
        <f>IF(VLOOKUP(Table2[[#This Row],['#]],Table1[[#Headers],[#Data]],10,FALSE)=0,"",VLOOKUP(Table2[[#This Row],['#]],Table1[[#Headers],[#Data]],10,FALSE))</f>
        <v>Clinical Data</v>
      </c>
      <c r="I40" s="252"/>
      <c r="J40" s="253">
        <f>+IF(VLOOKUP(Table2[[#This Row],['#]],Table1[[#Headers],[#Data]],14,FALSE)=0,"",VLOOKUP(Table2[[#This Row],['#]],Table1[[#Headers],[#Data]],14,FALSE))</f>
        <v>4</v>
      </c>
      <c r="K40" s="250">
        <f>+IF(VLOOKUP(Table2[[#This Row],['#]],Table1[[#Headers],[#Data]],45,FALSE)=0,"",VLOOKUP(Table2[[#This Row],['#]],Table1[[#Headers],[#Data]],45,FALSE))</f>
        <v>4</v>
      </c>
      <c r="L40" s="64"/>
    </row>
    <row r="41" spans="1:12" ht="50.1" customHeight="1">
      <c r="A41" s="248">
        <f>'Measure Selection Tool'!A58</f>
        <v>53</v>
      </c>
      <c r="B41" s="249" t="str">
        <f>IF(VLOOKUP(Table2[[#This Row],['#]],Table1[[#Headers],[#Data]],2,FALSE)=0,"",VLOOKUP(Table2[[#This Row],['#]],Table1[[#Headers],[#Data]],2,FALSE))</f>
        <v>Follow-Up Care for Children Prescribed Attention- Deficit/Hyperactivity Disorder Medication</v>
      </c>
      <c r="C41" s="249" t="str">
        <f>IF(VLOOKUP(Table2[[#This Row],['#]],Table1[[#Headers],[#Data]],3,FALSE)=0,"",VLOOKUP(Table2[[#This Row],['#]],Table1[[#Headers],[#Data]],3,FALSE))</f>
        <v>0108</v>
      </c>
      <c r="D41" s="250" t="str">
        <f>IF(VLOOKUP(Table2[[#This Row],['#]],Table1[[#Headers],[#Data]],4,FALSE)=0,"",VLOOKUP(Table2[[#This Row],['#]],Table1[[#Headers],[#Data]],4,FALSE))</f>
        <v xml:space="preserve">NCQA </v>
      </c>
      <c r="E41" s="251" t="str">
        <f>IF(VLOOKUP(Table2[[#This Row],['#]],Table1[[#Headers],[#Data]],7,FALSE)=0,"",VLOOKUP(Table2[[#This Row],['#]],Table1[[#Headers],[#Data]],7,FALSE))</f>
        <v>Behavioral Health</v>
      </c>
      <c r="F41" s="251" t="str">
        <f>IF(VLOOKUP(Table2[[#This Row],['#]],Table1[[#Headers],[#Data]],8,FALSE)=0,"",VLOOKUP(Table2[[#This Row],['#]],Table1[[#Headers],[#Data]],8,FALSE))</f>
        <v>Process</v>
      </c>
      <c r="G41" s="251" t="str">
        <f>IF(VLOOKUP(Table2[[#This Row],['#]],Table1[[#Headers],[#Data]],9,FALSE)=0,"",VLOOKUP(Table2[[#This Row],['#]],Table1[[#Headers],[#Data]],9,FALSE))</f>
        <v>Pediatric
6-12</v>
      </c>
      <c r="H41" s="251" t="str">
        <f>IF(VLOOKUP(Table2[[#This Row],['#]],Table1[[#Headers],[#Data]],10,FALSE)=0,"",VLOOKUP(Table2[[#This Row],['#]],Table1[[#Headers],[#Data]],10,FALSE))</f>
        <v>Claims</v>
      </c>
      <c r="I41" s="252"/>
      <c r="J41" s="253">
        <f>+IF(VLOOKUP(Table2[[#This Row],['#]],Table1[[#Headers],[#Data]],14,FALSE)=0,"",VLOOKUP(Table2[[#This Row],['#]],Table1[[#Headers],[#Data]],14,FALSE))</f>
        <v>6</v>
      </c>
      <c r="K41" s="250">
        <f>+IF(VLOOKUP(Table2[[#This Row],['#]],Table1[[#Headers],[#Data]],45,FALSE)=0,"",VLOOKUP(Table2[[#This Row],['#]],Table1[[#Headers],[#Data]],45,FALSE))</f>
        <v>8</v>
      </c>
      <c r="L41" s="64"/>
    </row>
    <row r="42" spans="1:12" ht="75" customHeight="1">
      <c r="A42" s="248">
        <f>'Measure Selection Tool'!A59</f>
        <v>54</v>
      </c>
      <c r="B42" s="249" t="str">
        <f>IF(VLOOKUP(Table2[[#This Row],['#]],Table1[[#Headers],[#Data]],2,FALSE)=0,"",VLOOKUP(Table2[[#This Row],['#]],Table1[[#Headers],[#Data]],2,FALSE))</f>
        <v>Depression Remission at Twelve Months</v>
      </c>
      <c r="C42" s="249" t="str">
        <f>IF(VLOOKUP(Table2[[#This Row],['#]],Table1[[#Headers],[#Data]],3,FALSE)=0,"",VLOOKUP(Table2[[#This Row],['#]],Table1[[#Headers],[#Data]],3,FALSE))</f>
        <v>0710</v>
      </c>
      <c r="D42" s="250" t="str">
        <f>IF(VLOOKUP(Table2[[#This Row],['#]],Table1[[#Headers],[#Data]],4,FALSE)=0,"",VLOOKUP(Table2[[#This Row],['#]],Table1[[#Headers],[#Data]],4,FALSE))</f>
        <v xml:space="preserve">MN Community Measurement </v>
      </c>
      <c r="E42" s="251" t="str">
        <f>IF(VLOOKUP(Table2[[#This Row],['#]],Table1[[#Headers],[#Data]],7,FALSE)=0,"",VLOOKUP(Table2[[#This Row],['#]],Table1[[#Headers],[#Data]],7,FALSE))</f>
        <v>Behavioral Health</v>
      </c>
      <c r="F42" s="251" t="str">
        <f>IF(VLOOKUP(Table2[[#This Row],['#]],Table1[[#Headers],[#Data]],8,FALSE)=0,"",VLOOKUP(Table2[[#This Row],['#]],Table1[[#Headers],[#Data]],8,FALSE))</f>
        <v>Outcome</v>
      </c>
      <c r="G42" s="251" t="str">
        <f>IF(VLOOKUP(Table2[[#This Row],['#]],Table1[[#Headers],[#Data]],9,FALSE)=0,"",VLOOKUP(Table2[[#This Row],['#]],Table1[[#Headers],[#Data]],9,FALSE))</f>
        <v>Adult
18 &amp; older</v>
      </c>
      <c r="H42" s="251" t="str">
        <f>IF(VLOOKUP(Table2[[#This Row],['#]],Table1[[#Headers],[#Data]],10,FALSE)=0,"",VLOOKUP(Table2[[#This Row],['#]],Table1[[#Headers],[#Data]],10,FALSE))</f>
        <v/>
      </c>
      <c r="I42" s="252"/>
      <c r="J42" s="253">
        <f>+IF(VLOOKUP(Table2[[#This Row],['#]],Table1[[#Headers],[#Data]],14,FALSE)=0,"",VLOOKUP(Table2[[#This Row],['#]],Table1[[#Headers],[#Data]],14,FALSE))</f>
        <v>4</v>
      </c>
      <c r="K42" s="250">
        <f>+IF(VLOOKUP(Table2[[#This Row],['#]],Table1[[#Headers],[#Data]],45,FALSE)=0,"",VLOOKUP(Table2[[#This Row],['#]],Table1[[#Headers],[#Data]],45,FALSE))</f>
        <v>2</v>
      </c>
      <c r="L42" s="64"/>
    </row>
    <row r="43" spans="1:12" ht="56.25" customHeight="1">
      <c r="A43" s="248">
        <f>'Measure Selection Tool'!A60</f>
        <v>55</v>
      </c>
      <c r="B43" s="249" t="str">
        <f>IF(VLOOKUP(Table2[[#This Row],['#]],Table1[[#Headers],[#Data]],2,FALSE)=0,"",VLOOKUP(Table2[[#This Row],['#]],Table1[[#Headers],[#Data]],2,FALSE))</f>
        <v>Child and Adolescent Major Depressive Disorder: Suicide Risk Assessment</v>
      </c>
      <c r="C43" s="249" t="str">
        <f>IF(VLOOKUP(Table2[[#This Row],['#]],Table1[[#Headers],[#Data]],3,FALSE)=0,"",VLOOKUP(Table2[[#This Row],['#]],Table1[[#Headers],[#Data]],3,FALSE))</f>
        <v>1365</v>
      </c>
      <c r="D43" s="250" t="str">
        <f>IF(VLOOKUP(Table2[[#This Row],['#]],Table1[[#Headers],[#Data]],4,FALSE)=0,"",VLOOKUP(Table2[[#This Row],['#]],Table1[[#Headers],[#Data]],4,FALSE))</f>
        <v>AMA-PCPI</v>
      </c>
      <c r="E43" s="251" t="str">
        <f>IF(VLOOKUP(Table2[[#This Row],['#]],Table1[[#Headers],[#Data]],7,FALSE)=0,"",VLOOKUP(Table2[[#This Row],['#]],Table1[[#Headers],[#Data]],7,FALSE))</f>
        <v>Behavioral Health</v>
      </c>
      <c r="F43" s="251" t="str">
        <f>IF(VLOOKUP(Table2[[#This Row],['#]],Table1[[#Headers],[#Data]],8,FALSE)=0,"",VLOOKUP(Table2[[#This Row],['#]],Table1[[#Headers],[#Data]],8,FALSE))</f>
        <v>Process</v>
      </c>
      <c r="G43" s="251" t="str">
        <f>IF(VLOOKUP(Table2[[#This Row],['#]],Table1[[#Headers],[#Data]],9,FALSE)=0,"",VLOOKUP(Table2[[#This Row],['#]],Table1[[#Headers],[#Data]],9,FALSE))</f>
        <v>Pediatric
6-17</v>
      </c>
      <c r="H43" s="251" t="str">
        <f>IF(VLOOKUP(Table2[[#This Row],['#]],Table1[[#Headers],[#Data]],10,FALSE)=0,"",VLOOKUP(Table2[[#This Row],['#]],Table1[[#Headers],[#Data]],10,FALSE))</f>
        <v/>
      </c>
      <c r="I43" s="252"/>
      <c r="J43" s="253">
        <f>+IF(VLOOKUP(Table2[[#This Row],['#]],Table1[[#Headers],[#Data]],14,FALSE)=0,"",VLOOKUP(Table2[[#This Row],['#]],Table1[[#Headers],[#Data]],14,FALSE))</f>
        <v>4</v>
      </c>
      <c r="K43" s="250">
        <f>+IF(VLOOKUP(Table2[[#This Row],['#]],Table1[[#Headers],[#Data]],45,FALSE)=0,"",VLOOKUP(Table2[[#This Row],['#]],Table1[[#Headers],[#Data]],45,FALSE))</f>
        <v>2</v>
      </c>
      <c r="L43" s="64"/>
    </row>
    <row r="44" spans="1:12" ht="61.5" customHeight="1">
      <c r="A44" s="248">
        <f>'Measure Selection Tool'!A61</f>
        <v>56</v>
      </c>
      <c r="B44" s="326" t="str">
        <f>IF(VLOOKUP(Table2[[#This Row],['#]],Table1[[#Headers],[#Data]],2,FALSE)=0,"",VLOOKUP(Table2[[#This Row],['#]],Table1[[#Headers],[#Data]],2,FALSE))</f>
        <v>Unhealthy alcohol use - screening</v>
      </c>
      <c r="C44" s="249" t="str">
        <f>IF(VLOOKUP(Table2[[#This Row],['#]],Table1[[#Headers],[#Data]],3,FALSE)=0,"",VLOOKUP(Table2[[#This Row],['#]],Table1[[#Headers],[#Data]],3,FALSE))</f>
        <v>N/A</v>
      </c>
      <c r="D44" s="250" t="str">
        <f>IF(VLOOKUP(Table2[[#This Row],['#]],Table1[[#Headers],[#Data]],4,FALSE)=0,"",VLOOKUP(Table2[[#This Row],['#]],Table1[[#Headers],[#Data]],4,FALSE))</f>
        <v>AMA-PCPI</v>
      </c>
      <c r="E44" s="251" t="str">
        <f>IF(VLOOKUP(Table2[[#This Row],['#]],Table1[[#Headers],[#Data]],7,FALSE)=0,"",VLOOKUP(Table2[[#This Row],['#]],Table1[[#Headers],[#Data]],7,FALSE))</f>
        <v>Behavioral Health</v>
      </c>
      <c r="F44" s="251" t="str">
        <f>IF(VLOOKUP(Table2[[#This Row],['#]],Table1[[#Headers],[#Data]],8,FALSE)=0,"",VLOOKUP(Table2[[#This Row],['#]],Table1[[#Headers],[#Data]],8,FALSE))</f>
        <v>Process</v>
      </c>
      <c r="G44" s="251" t="str">
        <f>IF(VLOOKUP(Table2[[#This Row],['#]],Table1[[#Headers],[#Data]],9,FALSE)=0,"",VLOOKUP(Table2[[#This Row],['#]],Table1[[#Headers],[#Data]],9,FALSE))</f>
        <v>Adult
18 &amp; older</v>
      </c>
      <c r="H44" s="251" t="e">
        <f>IF(VLOOKUP(Table2[[#This Row],['#]],Table1[[#Headers],[#Data]],10,FALSE)=0,"",VLOOKUP(Table2[[#This Row],['#]],Table1[[#Headers],[#Data]],10,FALSE))</f>
        <v>#N/A</v>
      </c>
      <c r="I44" s="252"/>
      <c r="J44" s="253">
        <f>+IF(VLOOKUP(Table2[[#This Row],['#]],Table1[[#Headers],[#Data]],14,FALSE)=0,"",VLOOKUP(Table2[[#This Row],['#]],Table1[[#Headers],[#Data]],14,FALSE))</f>
        <v>2</v>
      </c>
      <c r="K44" s="250" t="str">
        <f>+IF(VLOOKUP(Table2[[#This Row],['#]],Table1[[#Headers],[#Data]],45,FALSE)=0,"",VLOOKUP(Table2[[#This Row],['#]],Table1[[#Headers],[#Data]],45,FALSE))</f>
        <v/>
      </c>
      <c r="L44" s="64"/>
    </row>
    <row r="45" spans="1:12" ht="50.1" customHeight="1">
      <c r="A45" s="248">
        <f>'Measure Selection Tool'!A62</f>
        <v>57</v>
      </c>
      <c r="B45" s="249" t="str">
        <f>IF(VLOOKUP(Table2[[#This Row],['#]],Table1[[#Headers],[#Data]],2,FALSE)=0,"",VLOOKUP(Table2[[#This Row],['#]],Table1[[#Headers],[#Data]],2,FALSE))</f>
        <v>Elective Delivery Prior to 39 Completed Weeks Gestation (PC-01)</v>
      </c>
      <c r="C45" s="249" t="str">
        <f>IF(VLOOKUP(Table2[[#This Row],['#]],Table1[[#Headers],[#Data]],3,FALSE)=0,"",VLOOKUP(Table2[[#This Row],['#]],Table1[[#Headers],[#Data]],3,FALSE))</f>
        <v>0469</v>
      </c>
      <c r="D45" s="250" t="str">
        <f>IF(VLOOKUP(Table2[[#This Row],['#]],Table1[[#Headers],[#Data]],4,FALSE)=0,"",VLOOKUP(Table2[[#This Row],['#]],Table1[[#Headers],[#Data]],4,FALSE))</f>
        <v>The Joint Commission</v>
      </c>
      <c r="E45" s="251" t="str">
        <f>IF(VLOOKUP(Table2[[#This Row],['#]],Table1[[#Headers],[#Data]],7,FALSE)=0,"",VLOOKUP(Table2[[#This Row],['#]],Table1[[#Headers],[#Data]],7,FALSE))</f>
        <v>Obstetrics</v>
      </c>
      <c r="F45" s="251" t="str">
        <f>IF(VLOOKUP(Table2[[#This Row],['#]],Table1[[#Headers],[#Data]],8,FALSE)=0,"",VLOOKUP(Table2[[#This Row],['#]],Table1[[#Headers],[#Data]],8,FALSE))</f>
        <v>Process</v>
      </c>
      <c r="G45" s="251" t="str">
        <f>IF(VLOOKUP(Table2[[#This Row],['#]],Table1[[#Headers],[#Data]],9,FALSE)=0,"",VLOOKUP(Table2[[#This Row],['#]],Table1[[#Headers],[#Data]],9,FALSE))</f>
        <v>Women's Health</v>
      </c>
      <c r="H45" s="251" t="str">
        <f>IF(VLOOKUP(Table2[[#This Row],['#]],Table1[[#Headers],[#Data]],10,FALSE)=0,"",VLOOKUP(Table2[[#This Row],['#]],Table1[[#Headers],[#Data]],10,FALSE))</f>
        <v>Clinical Data</v>
      </c>
      <c r="I45" s="252"/>
      <c r="J45" s="253">
        <f>+IF(VLOOKUP(Table2[[#This Row],['#]],Table1[[#Headers],[#Data]],14,FALSE)=0,"",VLOOKUP(Table2[[#This Row],['#]],Table1[[#Headers],[#Data]],14,FALSE))</f>
        <v>2</v>
      </c>
      <c r="K45" s="250">
        <f>+IF(VLOOKUP(Table2[[#This Row],['#]],Table1[[#Headers],[#Data]],45,FALSE)=0,"",VLOOKUP(Table2[[#This Row],['#]],Table1[[#Headers],[#Data]],45,FALSE))</f>
        <v>6</v>
      </c>
      <c r="L45" s="64"/>
    </row>
    <row r="46" spans="1:12" ht="50.1" customHeight="1">
      <c r="A46" s="248" t="str">
        <f>'Measure Selection Tool'!A5</f>
        <v>#</v>
      </c>
      <c r="B46" s="249" t="str">
        <f>IF(VLOOKUP(Table2[[#This Row],['#]],Table1[[#Headers],[#Data]],2,FALSE)=0,"",VLOOKUP(Table2[[#This Row],['#]],Table1[[#Headers],[#Data]],2,FALSE))</f>
        <v>Measure Name</v>
      </c>
      <c r="C46" s="249" t="str">
        <f>IF(VLOOKUP(Table2[[#This Row],['#]],Table1[[#Headers],[#Data]],3,FALSE)=0,"",VLOOKUP(Table2[[#This Row],['#]],Table1[[#Headers],[#Data]],3,FALSE))</f>
        <v>NQF Number</v>
      </c>
      <c r="D46" s="250" t="str">
        <f>IF(VLOOKUP(Table2[[#This Row],['#]],Table1[[#Headers],[#Data]],4,FALSE)=0,"",VLOOKUP(Table2[[#This Row],['#]],Table1[[#Headers],[#Data]],4,FALSE))</f>
        <v>Steward</v>
      </c>
      <c r="E46" s="251" t="str">
        <f>IF(VLOOKUP(Table2[[#This Row],['#]],Table1[[#Headers],[#Data]],7,FALSE)=0,"",VLOOKUP(Table2[[#This Row],['#]],Table1[[#Headers],[#Data]],7,FALSE))</f>
        <v>Domain</v>
      </c>
      <c r="F46" s="251" t="str">
        <f>IF(VLOOKUP(Table2[[#This Row],['#]],Table1[[#Headers],[#Data]],8,FALSE)=0,"",VLOOKUP(Table2[[#This Row],['#]],Table1[[#Headers],[#Data]],8,FALSE))</f>
        <v>Process/  Outcome</v>
      </c>
      <c r="G46" s="251" t="str">
        <f>IF(VLOOKUP(Table2[[#This Row],['#]],Table1[[#Headers],[#Data]],9,FALSE)=0,"",VLOOKUP(Table2[[#This Row],['#]],Table1[[#Headers],[#Data]],9,FALSE))</f>
        <v>Population</v>
      </c>
      <c r="H46" s="251" t="str">
        <f>IF(VLOOKUP(Table2[[#This Row],['#]],Table1[[#Headers],[#Data]],10,FALSE)=0,"",VLOOKUP(Table2[[#This Row],['#]],Table1[[#Headers],[#Data]],10,FALSE))</f>
        <v>Data Source</v>
      </c>
      <c r="I46" s="252"/>
      <c r="J46" s="253" t="str">
        <f>+IF(VLOOKUP(Table2[[#This Row],['#]],Table1[[#Headers],[#Data]],14,FALSE)=0,"",VLOOKUP(Table2[[#This Row],['#]],Table1[[#Headers],[#Data]],14,FALSE))</f>
        <v>Total Selection Criteria Points</v>
      </c>
      <c r="K46" s="250" t="str">
        <f>+IF(VLOOKUP(Table2[[#This Row],['#]],Table1[[#Headers],[#Data]],45,FALSE)=0,"",VLOOKUP(Table2[[#This Row],['#]],Table1[[#Headers],[#Data]],45,FALSE))</f>
        <v>Aligned with Other Measure Sets?</v>
      </c>
      <c r="L46" s="64"/>
    </row>
    <row r="47" spans="1:12" ht="50.1" customHeight="1">
      <c r="A47" s="248" t="e">
        <f>'Measure Selection Tool'!#REF!</f>
        <v>#REF!</v>
      </c>
      <c r="B47" s="249" t="e">
        <f>IF(VLOOKUP(Table2[[#This Row],['#]],Table1[[#Headers],[#Data]],2,FALSE)=0,"",VLOOKUP(Table2[[#This Row],['#]],Table1[[#Headers],[#Data]],2,FALSE))</f>
        <v>#REF!</v>
      </c>
      <c r="C47" s="249" t="e">
        <f>IF(VLOOKUP(Table2[[#This Row],['#]],Table1[[#Headers],[#Data]],3,FALSE)=0,"",VLOOKUP(Table2[[#This Row],['#]],Table1[[#Headers],[#Data]],3,FALSE))</f>
        <v>#REF!</v>
      </c>
      <c r="D47" s="250" t="e">
        <f>IF(VLOOKUP(Table2[[#This Row],['#]],Table1[[#Headers],[#Data]],4,FALSE)=0,"",VLOOKUP(Table2[[#This Row],['#]],Table1[[#Headers],[#Data]],4,FALSE))</f>
        <v>#REF!</v>
      </c>
      <c r="E47" s="251" t="e">
        <f>IF(VLOOKUP(Table2[[#This Row],['#]],Table1[[#Headers],[#Data]],7,FALSE)=0,"",VLOOKUP(Table2[[#This Row],['#]],Table1[[#Headers],[#Data]],7,FALSE))</f>
        <v>#REF!</v>
      </c>
      <c r="F47" s="251" t="e">
        <f>IF(VLOOKUP(Table2[[#This Row],['#]],Table1[[#Headers],[#Data]],8,FALSE)=0,"",VLOOKUP(Table2[[#This Row],['#]],Table1[[#Headers],[#Data]],8,FALSE))</f>
        <v>#REF!</v>
      </c>
      <c r="G47" s="251" t="e">
        <f>IF(VLOOKUP(Table2[[#This Row],['#]],Table1[[#Headers],[#Data]],9,FALSE)=0,"",VLOOKUP(Table2[[#This Row],['#]],Table1[[#Headers],[#Data]],9,FALSE))</f>
        <v>#REF!</v>
      </c>
      <c r="H47" s="251" t="e">
        <f>IF(VLOOKUP(Table2[[#This Row],['#]],Table1[[#Headers],[#Data]],10,FALSE)=0,"",VLOOKUP(Table2[[#This Row],['#]],Table1[[#Headers],[#Data]],10,FALSE))</f>
        <v>#REF!</v>
      </c>
      <c r="I47" s="252"/>
      <c r="J47" s="253" t="e">
        <f>+IF(VLOOKUP(Table2[[#This Row],['#]],Table1[[#Headers],[#Data]],14,FALSE)=0,"",VLOOKUP(Table2[[#This Row],['#]],Table1[[#Headers],[#Data]],14,FALSE))</f>
        <v>#REF!</v>
      </c>
      <c r="K47" s="250" t="e">
        <f>+IF(VLOOKUP(Table2[[#This Row],['#]],Table1[[#Headers],[#Data]],45,FALSE)=0,"",VLOOKUP(Table2[[#This Row],['#]],Table1[[#Headers],[#Data]],45,FALSE))</f>
        <v>#REF!</v>
      </c>
      <c r="L47" s="64"/>
    </row>
    <row r="48" spans="1:12" ht="50.1" customHeight="1">
      <c r="A48" s="248" t="e">
        <f>'Measure Selection Tool'!#REF!</f>
        <v>#REF!</v>
      </c>
      <c r="B48" s="249" t="e">
        <f>IF(VLOOKUP(Table2[[#This Row],['#]],Table1[[#Headers],[#Data]],2,FALSE)=0,"",VLOOKUP(Table2[[#This Row],['#]],Table1[[#Headers],[#Data]],2,FALSE))</f>
        <v>#REF!</v>
      </c>
      <c r="C48" s="249" t="e">
        <f>IF(VLOOKUP(Table2[[#This Row],['#]],Table1[[#Headers],[#Data]],3,FALSE)=0,"",VLOOKUP(Table2[[#This Row],['#]],Table1[[#Headers],[#Data]],3,FALSE))</f>
        <v>#REF!</v>
      </c>
      <c r="D48" s="250" t="e">
        <f>IF(VLOOKUP(Table2[[#This Row],['#]],Table1[[#Headers],[#Data]],4,FALSE)=0,"",VLOOKUP(Table2[[#This Row],['#]],Table1[[#Headers],[#Data]],4,FALSE))</f>
        <v>#REF!</v>
      </c>
      <c r="E48" s="251" t="e">
        <f>IF(VLOOKUP(Table2[[#This Row],['#]],Table1[[#Headers],[#Data]],7,FALSE)=0,"",VLOOKUP(Table2[[#This Row],['#]],Table1[[#Headers],[#Data]],7,FALSE))</f>
        <v>#REF!</v>
      </c>
      <c r="F48" s="251" t="e">
        <f>IF(VLOOKUP(Table2[[#This Row],['#]],Table1[[#Headers],[#Data]],8,FALSE)=0,"",VLOOKUP(Table2[[#This Row],['#]],Table1[[#Headers],[#Data]],8,FALSE))</f>
        <v>#REF!</v>
      </c>
      <c r="G48" s="251" t="e">
        <f>IF(VLOOKUP(Table2[[#This Row],['#]],Table1[[#Headers],[#Data]],9,FALSE)=0,"",VLOOKUP(Table2[[#This Row],['#]],Table1[[#Headers],[#Data]],9,FALSE))</f>
        <v>#REF!</v>
      </c>
      <c r="H48" s="251" t="e">
        <f>IF(VLOOKUP(Table2[[#This Row],['#]],Table1[[#Headers],[#Data]],10,FALSE)=0,"",VLOOKUP(Table2[[#This Row],['#]],Table1[[#Headers],[#Data]],10,FALSE))</f>
        <v>#REF!</v>
      </c>
      <c r="I48" s="252"/>
      <c r="J48" s="253" t="e">
        <f>+IF(VLOOKUP(Table2[[#This Row],['#]],Table1[[#Headers],[#Data]],14,FALSE)=0,"",VLOOKUP(Table2[[#This Row],['#]],Table1[[#Headers],[#Data]],14,FALSE))</f>
        <v>#REF!</v>
      </c>
      <c r="K48" s="250" t="e">
        <f>+IF(VLOOKUP(Table2[[#This Row],['#]],Table1[[#Headers],[#Data]],45,FALSE)=0,"",VLOOKUP(Table2[[#This Row],['#]],Table1[[#Headers],[#Data]],45,FALSE))</f>
        <v>#REF!</v>
      </c>
      <c r="L48" s="64"/>
    </row>
    <row r="49" spans="1:12" ht="50.1" customHeight="1">
      <c r="A49" s="248" t="e">
        <f>'Measure Selection Tool'!#REF!</f>
        <v>#REF!</v>
      </c>
      <c r="B49" s="249" t="e">
        <f>IF(VLOOKUP(Table2[[#This Row],['#]],Table1[[#Headers],[#Data]],2,FALSE)=0,"",VLOOKUP(Table2[[#This Row],['#]],Table1[[#Headers],[#Data]],2,FALSE))</f>
        <v>#REF!</v>
      </c>
      <c r="C49" s="249" t="e">
        <f>IF(VLOOKUP(Table2[[#This Row],['#]],Table1[[#Headers],[#Data]],3,FALSE)=0,"",VLOOKUP(Table2[[#This Row],['#]],Table1[[#Headers],[#Data]],3,FALSE))</f>
        <v>#REF!</v>
      </c>
      <c r="D49" s="250" t="e">
        <f>IF(VLOOKUP(Table2[[#This Row],['#]],Table1[[#Headers],[#Data]],4,FALSE)=0,"",VLOOKUP(Table2[[#This Row],['#]],Table1[[#Headers],[#Data]],4,FALSE))</f>
        <v>#REF!</v>
      </c>
      <c r="E49" s="251" t="e">
        <f>IF(VLOOKUP(Table2[[#This Row],['#]],Table1[[#Headers],[#Data]],7,FALSE)=0,"",VLOOKUP(Table2[[#This Row],['#]],Table1[[#Headers],[#Data]],7,FALSE))</f>
        <v>#REF!</v>
      </c>
      <c r="F49" s="251" t="e">
        <f>IF(VLOOKUP(Table2[[#This Row],['#]],Table1[[#Headers],[#Data]],8,FALSE)=0,"",VLOOKUP(Table2[[#This Row],['#]],Table1[[#Headers],[#Data]],8,FALSE))</f>
        <v>#REF!</v>
      </c>
      <c r="G49" s="251" t="e">
        <f>IF(VLOOKUP(Table2[[#This Row],['#]],Table1[[#Headers],[#Data]],9,FALSE)=0,"",VLOOKUP(Table2[[#This Row],['#]],Table1[[#Headers],[#Data]],9,FALSE))</f>
        <v>#REF!</v>
      </c>
      <c r="H49" s="251" t="e">
        <f>IF(VLOOKUP(Table2[[#This Row],['#]],Table1[[#Headers],[#Data]],10,FALSE)=0,"",VLOOKUP(Table2[[#This Row],['#]],Table1[[#Headers],[#Data]],10,FALSE))</f>
        <v>#REF!</v>
      </c>
      <c r="I49" s="252"/>
      <c r="J49" s="253" t="e">
        <f>+IF(VLOOKUP(Table2[[#This Row],['#]],Table1[[#Headers],[#Data]],14,FALSE)=0,"",VLOOKUP(Table2[[#This Row],['#]],Table1[[#Headers],[#Data]],14,FALSE))</f>
        <v>#REF!</v>
      </c>
      <c r="K49" s="250" t="e">
        <f>+IF(VLOOKUP(Table2[[#This Row],['#]],Table1[[#Headers],[#Data]],45,FALSE)=0,"",VLOOKUP(Table2[[#This Row],['#]],Table1[[#Headers],[#Data]],45,FALSE))</f>
        <v>#REF!</v>
      </c>
      <c r="L49" s="64"/>
    </row>
    <row r="50" spans="1:12" ht="50.1" customHeight="1">
      <c r="A50" s="248" t="e">
        <f>'Measure Selection Tool'!#REF!</f>
        <v>#REF!</v>
      </c>
      <c r="B50" s="249" t="e">
        <f>IF(VLOOKUP(Table2[[#This Row],['#]],Table1[[#Headers],[#Data]],2,FALSE)=0,"",VLOOKUP(Table2[[#This Row],['#]],Table1[[#Headers],[#Data]],2,FALSE))</f>
        <v>#REF!</v>
      </c>
      <c r="C50" s="249" t="e">
        <f>IF(VLOOKUP(Table2[[#This Row],['#]],Table1[[#Headers],[#Data]],3,FALSE)=0,"",VLOOKUP(Table2[[#This Row],['#]],Table1[[#Headers],[#Data]],3,FALSE))</f>
        <v>#REF!</v>
      </c>
      <c r="D50" s="250" t="e">
        <f>IF(VLOOKUP(Table2[[#This Row],['#]],Table1[[#Headers],[#Data]],4,FALSE)=0,"",VLOOKUP(Table2[[#This Row],['#]],Table1[[#Headers],[#Data]],4,FALSE))</f>
        <v>#REF!</v>
      </c>
      <c r="E50" s="251" t="e">
        <f>IF(VLOOKUP(Table2[[#This Row],['#]],Table1[[#Headers],[#Data]],7,FALSE)=0,"",VLOOKUP(Table2[[#This Row],['#]],Table1[[#Headers],[#Data]],7,FALSE))</f>
        <v>#REF!</v>
      </c>
      <c r="F50" s="251" t="e">
        <f>IF(VLOOKUP(Table2[[#This Row],['#]],Table1[[#Headers],[#Data]],8,FALSE)=0,"",VLOOKUP(Table2[[#This Row],['#]],Table1[[#Headers],[#Data]],8,FALSE))</f>
        <v>#REF!</v>
      </c>
      <c r="G50" s="251" t="e">
        <f>IF(VLOOKUP(Table2[[#This Row],['#]],Table1[[#Headers],[#Data]],9,FALSE)=0,"",VLOOKUP(Table2[[#This Row],['#]],Table1[[#Headers],[#Data]],9,FALSE))</f>
        <v>#REF!</v>
      </c>
      <c r="H50" s="251" t="e">
        <f>IF(VLOOKUP(Table2[[#This Row],['#]],Table1[[#Headers],[#Data]],10,FALSE)=0,"",VLOOKUP(Table2[[#This Row],['#]],Table1[[#Headers],[#Data]],10,FALSE))</f>
        <v>#REF!</v>
      </c>
      <c r="I50" s="252"/>
      <c r="J50" s="253" t="e">
        <f>+IF(VLOOKUP(Table2[[#This Row],['#]],Table1[[#Headers],[#Data]],14,FALSE)=0,"",VLOOKUP(Table2[[#This Row],['#]],Table1[[#Headers],[#Data]],14,FALSE))</f>
        <v>#REF!</v>
      </c>
      <c r="K50" s="250" t="e">
        <f>+IF(VLOOKUP(Table2[[#This Row],['#]],Table1[[#Headers],[#Data]],45,FALSE)=0,"",VLOOKUP(Table2[[#This Row],['#]],Table1[[#Headers],[#Data]],45,FALSE))</f>
        <v>#REF!</v>
      </c>
      <c r="L50" s="64"/>
    </row>
    <row r="51" spans="1:12" ht="50.1" customHeight="1">
      <c r="A51" s="248" t="e">
        <f>'Measure Selection Tool'!#REF!</f>
        <v>#REF!</v>
      </c>
      <c r="B51" s="249" t="e">
        <f>IF(VLOOKUP(Table2[[#This Row],['#]],Table1[[#Headers],[#Data]],2,FALSE)=0,"",VLOOKUP(Table2[[#This Row],['#]],Table1[[#Headers],[#Data]],2,FALSE))</f>
        <v>#REF!</v>
      </c>
      <c r="C51" s="249" t="e">
        <f>IF(VLOOKUP(Table2[[#This Row],['#]],Table1[[#Headers],[#Data]],3,FALSE)=0,"",VLOOKUP(Table2[[#This Row],['#]],Table1[[#Headers],[#Data]],3,FALSE))</f>
        <v>#REF!</v>
      </c>
      <c r="D51" s="250" t="e">
        <f>IF(VLOOKUP(Table2[[#This Row],['#]],Table1[[#Headers],[#Data]],4,FALSE)=0,"",VLOOKUP(Table2[[#This Row],['#]],Table1[[#Headers],[#Data]],4,FALSE))</f>
        <v>#REF!</v>
      </c>
      <c r="E51" s="251" t="e">
        <f>IF(VLOOKUP(Table2[[#This Row],['#]],Table1[[#Headers],[#Data]],7,FALSE)=0,"",VLOOKUP(Table2[[#This Row],['#]],Table1[[#Headers],[#Data]],7,FALSE))</f>
        <v>#REF!</v>
      </c>
      <c r="F51" s="251" t="e">
        <f>IF(VLOOKUP(Table2[[#This Row],['#]],Table1[[#Headers],[#Data]],8,FALSE)=0,"",VLOOKUP(Table2[[#This Row],['#]],Table1[[#Headers],[#Data]],8,FALSE))</f>
        <v>#REF!</v>
      </c>
      <c r="G51" s="251" t="e">
        <f>IF(VLOOKUP(Table2[[#This Row],['#]],Table1[[#Headers],[#Data]],9,FALSE)=0,"",VLOOKUP(Table2[[#This Row],['#]],Table1[[#Headers],[#Data]],9,FALSE))</f>
        <v>#REF!</v>
      </c>
      <c r="H51" s="251" t="e">
        <f>IF(VLOOKUP(Table2[[#This Row],['#]],Table1[[#Headers],[#Data]],10,FALSE)=0,"",VLOOKUP(Table2[[#This Row],['#]],Table1[[#Headers],[#Data]],10,FALSE))</f>
        <v>#REF!</v>
      </c>
      <c r="I51" s="252"/>
      <c r="J51" s="253" t="e">
        <f>+IF(VLOOKUP(Table2[[#This Row],['#]],Table1[[#Headers],[#Data]],14,FALSE)=0,"",VLOOKUP(Table2[[#This Row],['#]],Table1[[#Headers],[#Data]],14,FALSE))</f>
        <v>#REF!</v>
      </c>
      <c r="K51" s="250" t="e">
        <f>+IF(VLOOKUP(Table2[[#This Row],['#]],Table1[[#Headers],[#Data]],45,FALSE)=0,"",VLOOKUP(Table2[[#This Row],['#]],Table1[[#Headers],[#Data]],45,FALSE))</f>
        <v>#REF!</v>
      </c>
      <c r="L51" s="64"/>
    </row>
    <row r="52" spans="1:12" ht="50.1" customHeight="1">
      <c r="A52" s="248" t="e">
        <f>'Measure Selection Tool'!#REF!</f>
        <v>#REF!</v>
      </c>
      <c r="B52" s="249" t="e">
        <f>IF(VLOOKUP(Table2[[#This Row],['#]],Table1[[#Headers],[#Data]],2,FALSE)=0,"",VLOOKUP(Table2[[#This Row],['#]],Table1[[#Headers],[#Data]],2,FALSE))</f>
        <v>#REF!</v>
      </c>
      <c r="C52" s="249" t="e">
        <f>IF(VLOOKUP(Table2[[#This Row],['#]],Table1[[#Headers],[#Data]],3,FALSE)=0,"",VLOOKUP(Table2[[#This Row],['#]],Table1[[#Headers],[#Data]],3,FALSE))</f>
        <v>#REF!</v>
      </c>
      <c r="D52" s="250" t="e">
        <f>IF(VLOOKUP(Table2[[#This Row],['#]],Table1[[#Headers],[#Data]],4,FALSE)=0,"",VLOOKUP(Table2[[#This Row],['#]],Table1[[#Headers],[#Data]],4,FALSE))</f>
        <v>#REF!</v>
      </c>
      <c r="E52" s="251" t="e">
        <f>IF(VLOOKUP(Table2[[#This Row],['#]],Table1[[#Headers],[#Data]],7,FALSE)=0,"",VLOOKUP(Table2[[#This Row],['#]],Table1[[#Headers],[#Data]],7,FALSE))</f>
        <v>#REF!</v>
      </c>
      <c r="F52" s="251" t="e">
        <f>IF(VLOOKUP(Table2[[#This Row],['#]],Table1[[#Headers],[#Data]],8,FALSE)=0,"",VLOOKUP(Table2[[#This Row],['#]],Table1[[#Headers],[#Data]],8,FALSE))</f>
        <v>#REF!</v>
      </c>
      <c r="G52" s="251" t="e">
        <f>IF(VLOOKUP(Table2[[#This Row],['#]],Table1[[#Headers],[#Data]],9,FALSE)=0,"",VLOOKUP(Table2[[#This Row],['#]],Table1[[#Headers],[#Data]],9,FALSE))</f>
        <v>#REF!</v>
      </c>
      <c r="H52" s="251" t="e">
        <f>IF(VLOOKUP(Table2[[#This Row],['#]],Table1[[#Headers],[#Data]],10,FALSE)=0,"",VLOOKUP(Table2[[#This Row],['#]],Table1[[#Headers],[#Data]],10,FALSE))</f>
        <v>#REF!</v>
      </c>
      <c r="I52" s="252"/>
      <c r="J52" s="253" t="e">
        <f>+IF(VLOOKUP(Table2[[#This Row],['#]],Table1[[#Headers],[#Data]],14,FALSE)=0,"",VLOOKUP(Table2[[#This Row],['#]],Table1[[#Headers],[#Data]],14,FALSE))</f>
        <v>#REF!</v>
      </c>
      <c r="K52" s="250" t="e">
        <f>+IF(VLOOKUP(Table2[[#This Row],['#]],Table1[[#Headers],[#Data]],45,FALSE)=0,"",VLOOKUP(Table2[[#This Row],['#]],Table1[[#Headers],[#Data]],45,FALSE))</f>
        <v>#REF!</v>
      </c>
      <c r="L52" s="64"/>
    </row>
    <row r="53" spans="1:12" ht="50.1" customHeight="1">
      <c r="A53" s="248" t="e">
        <f>'Measure Selection Tool'!#REF!</f>
        <v>#REF!</v>
      </c>
      <c r="B53" s="249" t="e">
        <f>IF(VLOOKUP(Table2[[#This Row],['#]],Table1[[#Headers],[#Data]],2,FALSE)=0,"",VLOOKUP(Table2[[#This Row],['#]],Table1[[#Headers],[#Data]],2,FALSE))</f>
        <v>#REF!</v>
      </c>
      <c r="C53" s="249" t="e">
        <f>IF(VLOOKUP(Table2[[#This Row],['#]],Table1[[#Headers],[#Data]],3,FALSE)=0,"",VLOOKUP(Table2[[#This Row],['#]],Table1[[#Headers],[#Data]],3,FALSE))</f>
        <v>#REF!</v>
      </c>
      <c r="D53" s="250" t="e">
        <f>IF(VLOOKUP(Table2[[#This Row],['#]],Table1[[#Headers],[#Data]],4,FALSE)=0,"",VLOOKUP(Table2[[#This Row],['#]],Table1[[#Headers],[#Data]],4,FALSE))</f>
        <v>#REF!</v>
      </c>
      <c r="E53" s="251" t="e">
        <f>IF(VLOOKUP(Table2[[#This Row],['#]],Table1[[#Headers],[#Data]],7,FALSE)=0,"",VLOOKUP(Table2[[#This Row],['#]],Table1[[#Headers],[#Data]],7,FALSE))</f>
        <v>#REF!</v>
      </c>
      <c r="F53" s="251" t="e">
        <f>IF(VLOOKUP(Table2[[#This Row],['#]],Table1[[#Headers],[#Data]],8,FALSE)=0,"",VLOOKUP(Table2[[#This Row],['#]],Table1[[#Headers],[#Data]],8,FALSE))</f>
        <v>#REF!</v>
      </c>
      <c r="G53" s="251" t="e">
        <f>IF(VLOOKUP(Table2[[#This Row],['#]],Table1[[#Headers],[#Data]],9,FALSE)=0,"",VLOOKUP(Table2[[#This Row],['#]],Table1[[#Headers],[#Data]],9,FALSE))</f>
        <v>#REF!</v>
      </c>
      <c r="H53" s="251" t="e">
        <f>IF(VLOOKUP(Table2[[#This Row],['#]],Table1[[#Headers],[#Data]],10,FALSE)=0,"",VLOOKUP(Table2[[#This Row],['#]],Table1[[#Headers],[#Data]],10,FALSE))</f>
        <v>#REF!</v>
      </c>
      <c r="I53" s="252"/>
      <c r="J53" s="253" t="e">
        <f>+IF(VLOOKUP(Table2[[#This Row],['#]],Table1[[#Headers],[#Data]],14,FALSE)=0,"",VLOOKUP(Table2[[#This Row],['#]],Table1[[#Headers],[#Data]],14,FALSE))</f>
        <v>#REF!</v>
      </c>
      <c r="K53" s="250" t="e">
        <f>+IF(VLOOKUP(Table2[[#This Row],['#]],Table1[[#Headers],[#Data]],45,FALSE)=0,"",VLOOKUP(Table2[[#This Row],['#]],Table1[[#Headers],[#Data]],45,FALSE))</f>
        <v>#REF!</v>
      </c>
      <c r="L53" s="64"/>
    </row>
    <row r="54" spans="1:12" ht="50.1" customHeight="1">
      <c r="A54" s="248" t="e">
        <f>'Measure Selection Tool'!#REF!</f>
        <v>#REF!</v>
      </c>
      <c r="B54" s="249" t="e">
        <f>IF(VLOOKUP(Table2[[#This Row],['#]],Table1[[#Headers],[#Data]],2,FALSE)=0,"",VLOOKUP(Table2[[#This Row],['#]],Table1[[#Headers],[#Data]],2,FALSE))</f>
        <v>#REF!</v>
      </c>
      <c r="C54" s="249" t="e">
        <f>IF(VLOOKUP(Table2[[#This Row],['#]],Table1[[#Headers],[#Data]],3,FALSE)=0,"",VLOOKUP(Table2[[#This Row],['#]],Table1[[#Headers],[#Data]],3,FALSE))</f>
        <v>#REF!</v>
      </c>
      <c r="D54" s="250" t="e">
        <f>IF(VLOOKUP(Table2[[#This Row],['#]],Table1[[#Headers],[#Data]],4,FALSE)=0,"",VLOOKUP(Table2[[#This Row],['#]],Table1[[#Headers],[#Data]],4,FALSE))</f>
        <v>#REF!</v>
      </c>
      <c r="E54" s="251" t="e">
        <f>IF(VLOOKUP(Table2[[#This Row],['#]],Table1[[#Headers],[#Data]],7,FALSE)=0,"",VLOOKUP(Table2[[#This Row],['#]],Table1[[#Headers],[#Data]],7,FALSE))</f>
        <v>#REF!</v>
      </c>
      <c r="F54" s="251" t="e">
        <f>IF(VLOOKUP(Table2[[#This Row],['#]],Table1[[#Headers],[#Data]],8,FALSE)=0,"",VLOOKUP(Table2[[#This Row],['#]],Table1[[#Headers],[#Data]],8,FALSE))</f>
        <v>#REF!</v>
      </c>
      <c r="G54" s="251" t="e">
        <f>IF(VLOOKUP(Table2[[#This Row],['#]],Table1[[#Headers],[#Data]],9,FALSE)=0,"",VLOOKUP(Table2[[#This Row],['#]],Table1[[#Headers],[#Data]],9,FALSE))</f>
        <v>#REF!</v>
      </c>
      <c r="H54" s="251" t="e">
        <f>IF(VLOOKUP(Table2[[#This Row],['#]],Table1[[#Headers],[#Data]],10,FALSE)=0,"",VLOOKUP(Table2[[#This Row],['#]],Table1[[#Headers],[#Data]],10,FALSE))</f>
        <v>#REF!</v>
      </c>
      <c r="I54" s="252"/>
      <c r="J54" s="253" t="e">
        <f>+IF(VLOOKUP(Table2[[#This Row],['#]],Table1[[#Headers],[#Data]],14,FALSE)=0,"",VLOOKUP(Table2[[#This Row],['#]],Table1[[#Headers],[#Data]],14,FALSE))</f>
        <v>#REF!</v>
      </c>
      <c r="K54" s="250" t="e">
        <f>+IF(VLOOKUP(Table2[[#This Row],['#]],Table1[[#Headers],[#Data]],45,FALSE)=0,"",VLOOKUP(Table2[[#This Row],['#]],Table1[[#Headers],[#Data]],45,FALSE))</f>
        <v>#REF!</v>
      </c>
      <c r="L54" s="64"/>
    </row>
    <row r="55" spans="1:12">
      <c r="A55" s="53"/>
      <c r="B55" s="57"/>
      <c r="C55" s="57"/>
      <c r="D55" s="57"/>
      <c r="E55" s="57"/>
      <c r="F55" s="57"/>
      <c r="G55" s="57"/>
      <c r="H55" s="57"/>
      <c r="I55" s="57"/>
      <c r="J55" s="57"/>
      <c r="K55" s="57"/>
    </row>
    <row r="59" spans="1:12" ht="15">
      <c r="B59" s="58"/>
      <c r="C59" s="58"/>
    </row>
  </sheetData>
  <mergeCells count="1">
    <mergeCell ref="A1:L1"/>
  </mergeCells>
  <conditionalFormatting sqref="L2 A1 K3:K54 A2:J1048576">
    <cfRule type="cellIs" dxfId="207" priority="3" operator="equal">
      <formula>"?"</formula>
    </cfRule>
  </conditionalFormatting>
  <conditionalFormatting sqref="K55:K1048576 K2">
    <cfRule type="cellIs" dxfId="206" priority="2" operator="equal">
      <formula>"?"</formula>
    </cfRule>
  </conditionalFormatting>
  <pageMargins left="0.7" right="0.7" top="0.75" bottom="0.75" header="0.3" footer="0.3"/>
  <pageSetup scale="35" fitToHeight="100" orientation="landscape" r:id="rId1"/>
  <tableParts count="1">
    <tablePart r:id="rId2"/>
  </tablePart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sheetPr codeName="Sheet3" enableFormatConditionsCalculation="0">
    <tabColor rgb="FF1C6938"/>
    <pageSetUpPr fitToPage="1"/>
  </sheetPr>
  <dimension ref="A1:AD545"/>
  <sheetViews>
    <sheetView zoomScale="70" zoomScaleNormal="70" zoomScalePageLayoutView="70" workbookViewId="0">
      <pane xSplit="7" ySplit="2" topLeftCell="H471" activePane="bottomRight" state="frozen"/>
      <selection activeCell="B38" sqref="B38"/>
      <selection pane="topRight" activeCell="B38" sqref="B38"/>
      <selection pane="bottomLeft" activeCell="B38" sqref="B38"/>
      <selection pane="bottomRight" activeCell="B476" sqref="B476"/>
    </sheetView>
  </sheetViews>
  <sheetFormatPr defaultColWidth="34" defaultRowHeight="15"/>
  <cols>
    <col min="1" max="1" width="15.140625" style="298" customWidth="1"/>
    <col min="2" max="2" width="45.85546875" style="72" customWidth="1"/>
    <col min="3" max="3" width="11.85546875" style="85" customWidth="1"/>
    <col min="4" max="4" width="15.42578125" style="85" customWidth="1"/>
    <col min="5" max="5" width="22.42578125" style="85" customWidth="1"/>
    <col min="6" max="6" width="14.85546875" style="85" customWidth="1"/>
    <col min="7" max="7" width="20.85546875" style="72" customWidth="1"/>
    <col min="8" max="8" width="41.140625" style="72" customWidth="1"/>
    <col min="9" max="9" width="38.28515625" style="72" customWidth="1"/>
    <col min="10" max="10" width="18" style="72" customWidth="1"/>
    <col min="11" max="11" width="41" style="97" customWidth="1"/>
    <col min="12" max="14" width="52.7109375" style="72" customWidth="1"/>
    <col min="15" max="15" width="45.28515625" style="72" customWidth="1"/>
    <col min="16" max="17" width="52.7109375" style="72" customWidth="1"/>
    <col min="18" max="18" width="52.7109375" style="97" customWidth="1"/>
    <col min="19" max="19" width="52.7109375" style="72" customWidth="1"/>
    <col min="20" max="24" width="52.7109375" style="97" customWidth="1"/>
    <col min="25" max="28" width="52.7109375" style="72" customWidth="1"/>
    <col min="29" max="29" width="38.7109375" style="72" customWidth="1"/>
    <col min="30" max="30" width="37.140625" style="292" customWidth="1"/>
    <col min="31" max="16384" width="34" style="72"/>
  </cols>
  <sheetData>
    <row r="1" spans="1:30" ht="54.75" customHeight="1">
      <c r="A1" s="360" t="s">
        <v>1314</v>
      </c>
      <c r="B1" s="360"/>
      <c r="C1" s="360"/>
      <c r="D1" s="360"/>
      <c r="E1" s="360"/>
      <c r="F1" s="360"/>
      <c r="G1" s="360"/>
      <c r="H1" s="361"/>
      <c r="I1" s="362"/>
      <c r="J1" s="362"/>
      <c r="K1" s="362"/>
      <c r="L1" s="362"/>
      <c r="M1" s="362"/>
      <c r="N1" s="362"/>
      <c r="O1" s="362"/>
      <c r="P1" s="362"/>
      <c r="Q1" s="362"/>
      <c r="R1" s="362"/>
      <c r="S1" s="362"/>
      <c r="T1" s="362"/>
      <c r="U1" s="362"/>
      <c r="V1" s="362"/>
      <c r="W1" s="362"/>
      <c r="X1" s="362"/>
      <c r="Y1" s="362"/>
      <c r="Z1" s="362"/>
      <c r="AA1" s="362"/>
      <c r="AB1" s="362"/>
      <c r="AC1" s="362"/>
      <c r="AD1" s="362"/>
    </row>
    <row r="2" spans="1:30" s="166" customFormat="1" ht="126" customHeight="1">
      <c r="A2" s="293" t="s">
        <v>454</v>
      </c>
      <c r="B2" s="179" t="s">
        <v>0</v>
      </c>
      <c r="C2" s="180" t="s">
        <v>31</v>
      </c>
      <c r="D2" s="181" t="s">
        <v>313</v>
      </c>
      <c r="E2" s="181" t="s">
        <v>455</v>
      </c>
      <c r="F2" s="181" t="s">
        <v>538</v>
      </c>
      <c r="G2" s="182" t="s">
        <v>6</v>
      </c>
      <c r="H2" s="182" t="s">
        <v>32</v>
      </c>
      <c r="I2" s="182" t="s">
        <v>7</v>
      </c>
      <c r="J2" s="183" t="s">
        <v>136</v>
      </c>
      <c r="K2" s="182" t="s">
        <v>2738</v>
      </c>
      <c r="L2" s="184" t="s">
        <v>2740</v>
      </c>
      <c r="M2" s="185" t="s">
        <v>1504</v>
      </c>
      <c r="N2" s="186" t="s">
        <v>2736</v>
      </c>
      <c r="O2" s="182" t="s">
        <v>2896</v>
      </c>
      <c r="P2" s="184" t="s">
        <v>2735</v>
      </c>
      <c r="Q2" s="182" t="s">
        <v>1503</v>
      </c>
      <c r="R2" s="186" t="s">
        <v>2787</v>
      </c>
      <c r="S2" s="185" t="s">
        <v>2895</v>
      </c>
      <c r="T2" s="184" t="s">
        <v>2804</v>
      </c>
      <c r="U2" s="184" t="s">
        <v>2906</v>
      </c>
      <c r="V2" s="187" t="s">
        <v>2795</v>
      </c>
      <c r="W2" s="188" t="s">
        <v>2907</v>
      </c>
      <c r="X2" s="187" t="s">
        <v>2800</v>
      </c>
      <c r="Y2" s="184" t="s">
        <v>1507</v>
      </c>
      <c r="Z2" s="182" t="s">
        <v>1505</v>
      </c>
      <c r="AA2" s="184" t="s">
        <v>1506</v>
      </c>
      <c r="AB2" s="182" t="s">
        <v>2908</v>
      </c>
      <c r="AC2" s="182" t="s">
        <v>2909</v>
      </c>
      <c r="AD2" s="301" t="s">
        <v>2910</v>
      </c>
    </row>
    <row r="3" spans="1:30" s="71" customFormat="1" ht="144">
      <c r="A3" s="294" t="s">
        <v>587</v>
      </c>
      <c r="B3" s="172" t="s">
        <v>464</v>
      </c>
      <c r="C3" s="178" t="s">
        <v>97</v>
      </c>
      <c r="D3" s="309"/>
      <c r="E3" s="310" t="s">
        <v>456</v>
      </c>
      <c r="F3" s="310" t="s">
        <v>845</v>
      </c>
      <c r="G3" s="95" t="s">
        <v>43</v>
      </c>
      <c r="H3" s="205" t="s">
        <v>1013</v>
      </c>
      <c r="I3" s="65" t="s">
        <v>9</v>
      </c>
      <c r="J3" s="62">
        <f>COUNTIF(Table48[[#This Row],[Core Set of Children’s Health Care Quality Measures for Medicaid and CHIP (Child Core Set)
Version date: 03/2015]:[
CMS Medicare Part C &amp; D Star Ratings Measures
Version date: 10/2014 (2015) and 2/20/2015 (2016)]],"*yes*")</f>
        <v>2</v>
      </c>
      <c r="K3" s="65"/>
      <c r="L3" s="65"/>
      <c r="M3" s="65"/>
      <c r="N3" s="65"/>
      <c r="O3" s="65"/>
      <c r="P3" s="65"/>
      <c r="Q3" s="65" t="s">
        <v>844</v>
      </c>
      <c r="R3" s="65"/>
      <c r="S3" s="284" t="s">
        <v>2298</v>
      </c>
      <c r="T3" s="65"/>
      <c r="U3" s="65"/>
      <c r="V3" s="65"/>
      <c r="W3" s="65"/>
      <c r="X3" s="65"/>
      <c r="Y3" s="65">
        <v>12</v>
      </c>
      <c r="Z3" s="65"/>
      <c r="AA3" s="65" t="s">
        <v>1</v>
      </c>
      <c r="AB3" s="65" t="s">
        <v>1</v>
      </c>
      <c r="AC3" s="284" t="s">
        <v>1</v>
      </c>
      <c r="AD3" s="284"/>
    </row>
    <row r="4" spans="1:30" s="26" customFormat="1" ht="76.5" customHeight="1">
      <c r="A4" s="295" t="s">
        <v>589</v>
      </c>
      <c r="B4" s="202" t="s">
        <v>261</v>
      </c>
      <c r="C4" s="82" t="s">
        <v>235</v>
      </c>
      <c r="D4" s="88"/>
      <c r="E4" s="89"/>
      <c r="F4" s="89"/>
      <c r="G4" s="96" t="s">
        <v>2</v>
      </c>
      <c r="H4" s="206" t="s">
        <v>1469</v>
      </c>
      <c r="I4" s="63" t="s">
        <v>10</v>
      </c>
      <c r="J4" s="62">
        <f>COUNTIF(Table48[[#This Row],[Core Set of Children’s Health Care Quality Measures for Medicaid and CHIP (Child Core Set)
Version date: 03/2015]:[
CMS Medicare Part C &amp; D Star Ratings Measures
Version date: 10/2014 (2015) and 2/20/2015 (2016)]],"*yes*")</f>
        <v>3</v>
      </c>
      <c r="K4" s="63"/>
      <c r="L4" s="63" t="s">
        <v>984</v>
      </c>
      <c r="M4" s="63"/>
      <c r="N4" s="63"/>
      <c r="O4" s="63" t="s">
        <v>2395</v>
      </c>
      <c r="P4" s="63"/>
      <c r="Q4" s="63"/>
      <c r="R4" s="63"/>
      <c r="S4" s="285" t="s">
        <v>2337</v>
      </c>
      <c r="T4" s="63"/>
      <c r="U4" s="63"/>
      <c r="V4" s="63"/>
      <c r="W4" s="63"/>
      <c r="X4" s="63"/>
      <c r="Y4" s="63"/>
      <c r="Z4" s="63"/>
      <c r="AA4" s="63"/>
      <c r="AB4" s="63"/>
      <c r="AC4" s="285" t="s">
        <v>1</v>
      </c>
      <c r="AD4" s="285" t="s">
        <v>1</v>
      </c>
    </row>
    <row r="5" spans="1:30" s="26" customFormat="1" ht="162">
      <c r="A5" s="294" t="s">
        <v>594</v>
      </c>
      <c r="B5" s="202" t="s">
        <v>34</v>
      </c>
      <c r="C5" s="82" t="s">
        <v>35</v>
      </c>
      <c r="D5" s="88"/>
      <c r="E5" s="89" t="s">
        <v>467</v>
      </c>
      <c r="F5" s="89" t="s">
        <v>847</v>
      </c>
      <c r="G5" s="96" t="s">
        <v>43</v>
      </c>
      <c r="H5" s="206" t="s">
        <v>1005</v>
      </c>
      <c r="I5" s="63" t="s">
        <v>564</v>
      </c>
      <c r="J5" s="62">
        <f>COUNTIF(Table48[[#This Row],[Core Set of Children’s Health Care Quality Measures for Medicaid and CHIP (Child Core Set)
Version date: 03/2015]:[
CMS Medicare Part C &amp; D Star Ratings Measures
Version date: 10/2014 (2015) and 2/20/2015 (2016)]],"*yes*")</f>
        <v>9</v>
      </c>
      <c r="K5" s="63"/>
      <c r="L5" s="63" t="s">
        <v>973</v>
      </c>
      <c r="M5" s="63" t="s">
        <v>1</v>
      </c>
      <c r="N5" s="63" t="s">
        <v>1</v>
      </c>
      <c r="O5" s="63" t="s">
        <v>150</v>
      </c>
      <c r="P5" s="63" t="s">
        <v>1</v>
      </c>
      <c r="Q5" s="63" t="s">
        <v>846</v>
      </c>
      <c r="R5" s="63"/>
      <c r="S5" s="285" t="s">
        <v>2320</v>
      </c>
      <c r="T5" s="63" t="s">
        <v>1</v>
      </c>
      <c r="U5" s="63" t="s">
        <v>2757</v>
      </c>
      <c r="V5" s="63"/>
      <c r="W5" s="63"/>
      <c r="X5" s="63"/>
      <c r="Y5" s="63">
        <v>29</v>
      </c>
      <c r="Z5" s="63" t="s">
        <v>1</v>
      </c>
      <c r="AA5" s="63" t="s">
        <v>1</v>
      </c>
      <c r="AB5" s="63"/>
      <c r="AC5" s="285" t="s">
        <v>1</v>
      </c>
      <c r="AD5" s="285" t="s">
        <v>1</v>
      </c>
    </row>
    <row r="6" spans="1:30" s="26" customFormat="1" ht="66.75" customHeight="1">
      <c r="A6" s="295" t="s">
        <v>597</v>
      </c>
      <c r="B6" s="202" t="s">
        <v>1184</v>
      </c>
      <c r="C6" s="82" t="s">
        <v>40</v>
      </c>
      <c r="D6" s="88"/>
      <c r="E6" s="89" t="s">
        <v>471</v>
      </c>
      <c r="F6" s="89" t="s">
        <v>851</v>
      </c>
      <c r="G6" s="96" t="s">
        <v>43</v>
      </c>
      <c r="H6" s="206" t="s">
        <v>1420</v>
      </c>
      <c r="I6" s="63" t="s">
        <v>563</v>
      </c>
      <c r="J6" s="62">
        <f>COUNTIF(Table48[[#This Row],[Core Set of Children’s Health Care Quality Measures for Medicaid and CHIP (Child Core Set)
Version date: 03/2015]:[
CMS Medicare Part C &amp; D Star Ratings Measures
Version date: 10/2014 (2015) and 2/20/2015 (2016)]],"*yes*")</f>
        <v>4</v>
      </c>
      <c r="K6" s="63" t="s">
        <v>1</v>
      </c>
      <c r="L6" s="63" t="s">
        <v>952</v>
      </c>
      <c r="M6" s="63"/>
      <c r="N6" s="63"/>
      <c r="O6" s="63"/>
      <c r="P6" s="63"/>
      <c r="Q6" s="63" t="s">
        <v>850</v>
      </c>
      <c r="R6" s="63"/>
      <c r="S6" s="285" t="s">
        <v>2321</v>
      </c>
      <c r="T6" s="63"/>
      <c r="U6" s="63"/>
      <c r="V6" s="63"/>
      <c r="W6" s="63"/>
      <c r="X6" s="63"/>
      <c r="Y6" s="63">
        <v>17</v>
      </c>
      <c r="Z6" s="63"/>
      <c r="AA6" s="63"/>
      <c r="AB6" s="63" t="s">
        <v>1</v>
      </c>
      <c r="AC6" s="285" t="s">
        <v>1</v>
      </c>
      <c r="AD6" s="285"/>
    </row>
    <row r="7" spans="1:30" s="26" customFormat="1" ht="409.5">
      <c r="A7" s="294" t="s">
        <v>598</v>
      </c>
      <c r="B7" s="202" t="s">
        <v>473</v>
      </c>
      <c r="C7" s="82" t="s">
        <v>119</v>
      </c>
      <c r="D7" s="88"/>
      <c r="E7" s="89" t="s">
        <v>472</v>
      </c>
      <c r="F7" s="89"/>
      <c r="G7" s="96" t="s">
        <v>115</v>
      </c>
      <c r="H7" s="206" t="s">
        <v>1234</v>
      </c>
      <c r="I7" s="63" t="s">
        <v>10</v>
      </c>
      <c r="J7" s="62">
        <f>COUNTIF(Table48[[#This Row],[Core Set of Children’s Health Care Quality Measures for Medicaid and CHIP (Child Core Set)
Version date: 03/2015]:[
CMS Medicare Part C &amp; D Star Ratings Measures
Version date: 10/2014 (2015) and 2/20/2015 (2016)]],"*yes*")</f>
        <v>1</v>
      </c>
      <c r="K7" s="63"/>
      <c r="L7" s="63"/>
      <c r="M7" s="63"/>
      <c r="N7" s="63" t="s">
        <v>1</v>
      </c>
      <c r="O7" s="63"/>
      <c r="P7" s="63"/>
      <c r="Q7" s="63"/>
      <c r="R7" s="63"/>
      <c r="S7" s="285"/>
      <c r="T7" s="63"/>
      <c r="U7" s="63"/>
      <c r="V7" s="63"/>
      <c r="W7" s="63"/>
      <c r="X7" s="63"/>
      <c r="Y7" s="63"/>
      <c r="Z7" s="63"/>
      <c r="AA7" s="63" t="s">
        <v>1</v>
      </c>
      <c r="AB7" s="63"/>
      <c r="AC7" s="285" t="s">
        <v>1</v>
      </c>
      <c r="AD7" s="285"/>
    </row>
    <row r="8" spans="1:30" s="26" customFormat="1" ht="108">
      <c r="A8" s="295" t="s">
        <v>600</v>
      </c>
      <c r="B8" s="202" t="s">
        <v>474</v>
      </c>
      <c r="C8" s="82" t="s">
        <v>95</v>
      </c>
      <c r="D8" s="88" t="s">
        <v>457</v>
      </c>
      <c r="E8" s="89" t="s">
        <v>475</v>
      </c>
      <c r="F8" s="89" t="s">
        <v>1714</v>
      </c>
      <c r="G8" s="96" t="s">
        <v>43</v>
      </c>
      <c r="H8" s="206" t="s">
        <v>1011</v>
      </c>
      <c r="I8" s="63" t="s">
        <v>9</v>
      </c>
      <c r="J8" s="62">
        <f>COUNTIF(Table48[[#This Row],[Core Set of Children’s Health Care Quality Measures for Medicaid and CHIP (Child Core Set)
Version date: 03/2015]:[
CMS Medicare Part C &amp; D Star Ratings Measures
Version date: 10/2014 (2015) and 2/20/2015 (2016)]],"*yes*")</f>
        <v>3</v>
      </c>
      <c r="K8" s="63"/>
      <c r="L8" s="63"/>
      <c r="M8" s="63"/>
      <c r="N8" s="63"/>
      <c r="O8" s="63" t="s">
        <v>153</v>
      </c>
      <c r="P8" s="63" t="s">
        <v>1</v>
      </c>
      <c r="Q8" s="63"/>
      <c r="R8" s="63"/>
      <c r="S8" s="285" t="s">
        <v>2317</v>
      </c>
      <c r="T8" s="63"/>
      <c r="U8" s="63"/>
      <c r="V8" s="63"/>
      <c r="W8" s="63"/>
      <c r="X8" s="63"/>
      <c r="Y8" s="63">
        <v>30</v>
      </c>
      <c r="Z8" s="63"/>
      <c r="AA8" s="63"/>
      <c r="AB8" s="63" t="s">
        <v>1</v>
      </c>
      <c r="AC8" s="285" t="s">
        <v>1</v>
      </c>
      <c r="AD8" s="285"/>
    </row>
    <row r="9" spans="1:30" s="26" customFormat="1" ht="108">
      <c r="A9" s="294" t="s">
        <v>601</v>
      </c>
      <c r="B9" s="202" t="s">
        <v>477</v>
      </c>
      <c r="C9" s="82" t="s">
        <v>94</v>
      </c>
      <c r="D9" s="88"/>
      <c r="E9" s="89" t="s">
        <v>476</v>
      </c>
      <c r="F9" s="89" t="s">
        <v>884</v>
      </c>
      <c r="G9" s="96" t="s">
        <v>43</v>
      </c>
      <c r="H9" s="206" t="s">
        <v>1012</v>
      </c>
      <c r="I9" s="63" t="s">
        <v>563</v>
      </c>
      <c r="J9" s="62">
        <f>COUNTIF(Table48[[#This Row],[Core Set of Children’s Health Care Quality Measures for Medicaid and CHIP (Child Core Set)
Version date: 03/2015]:[
CMS Medicare Part C &amp; D Star Ratings Measures
Version date: 10/2014 (2015) and 2/20/2015 (2016)]],"*yes*")</f>
        <v>2</v>
      </c>
      <c r="K9" s="63"/>
      <c r="L9" s="63"/>
      <c r="M9" s="63"/>
      <c r="N9" s="63" t="s">
        <v>1</v>
      </c>
      <c r="O9" s="63"/>
      <c r="P9" s="63"/>
      <c r="Q9" s="63"/>
      <c r="R9" s="63"/>
      <c r="S9" s="285" t="s">
        <v>2326</v>
      </c>
      <c r="T9" s="63"/>
      <c r="U9" s="63"/>
      <c r="V9" s="63"/>
      <c r="W9" s="63"/>
      <c r="X9" s="63"/>
      <c r="Y9" s="63">
        <v>24</v>
      </c>
      <c r="Z9" s="63"/>
      <c r="AA9" s="63" t="s">
        <v>1</v>
      </c>
      <c r="AB9" s="63"/>
      <c r="AC9" s="285" t="s">
        <v>1</v>
      </c>
      <c r="AD9" s="285" t="s">
        <v>1</v>
      </c>
    </row>
    <row r="10" spans="1:30" s="26" customFormat="1" ht="126">
      <c r="A10" s="295" t="s">
        <v>602</v>
      </c>
      <c r="B10" s="202" t="s">
        <v>478</v>
      </c>
      <c r="C10" s="82" t="s">
        <v>101</v>
      </c>
      <c r="D10" s="88"/>
      <c r="E10" s="89" t="s">
        <v>479</v>
      </c>
      <c r="F10" s="89" t="s">
        <v>855</v>
      </c>
      <c r="G10" s="96" t="s">
        <v>43</v>
      </c>
      <c r="H10" s="206" t="s">
        <v>1041</v>
      </c>
      <c r="I10" s="63" t="s">
        <v>9</v>
      </c>
      <c r="J10" s="62">
        <f>COUNTIF(Table48[[#This Row],[Core Set of Children’s Health Care Quality Measures for Medicaid and CHIP (Child Core Set)
Version date: 03/2015]:[
CMS Medicare Part C &amp; D Star Ratings Measures
Version date: 10/2014 (2015) and 2/20/2015 (2016)]],"*yes*")</f>
        <v>4</v>
      </c>
      <c r="K10" s="63" t="s">
        <v>1</v>
      </c>
      <c r="L10" s="63"/>
      <c r="M10" s="63"/>
      <c r="N10" s="63" t="s">
        <v>1</v>
      </c>
      <c r="O10" s="63"/>
      <c r="P10" s="63"/>
      <c r="Q10" s="63" t="s">
        <v>854</v>
      </c>
      <c r="R10" s="63"/>
      <c r="S10" s="285" t="s">
        <v>2327</v>
      </c>
      <c r="T10" s="63"/>
      <c r="U10" s="63"/>
      <c r="V10" s="63"/>
      <c r="W10" s="63"/>
      <c r="X10" s="63"/>
      <c r="Y10" s="63">
        <v>15</v>
      </c>
      <c r="Z10" s="63"/>
      <c r="AA10" s="63" t="s">
        <v>1</v>
      </c>
      <c r="AB10" s="63" t="s">
        <v>1</v>
      </c>
      <c r="AC10" s="285" t="s">
        <v>1</v>
      </c>
      <c r="AD10" s="285"/>
    </row>
    <row r="11" spans="1:30" s="26" customFormat="1" ht="108">
      <c r="A11" s="294" t="s">
        <v>603</v>
      </c>
      <c r="B11" s="202" t="s">
        <v>481</v>
      </c>
      <c r="C11" s="82" t="s">
        <v>45</v>
      </c>
      <c r="D11" s="88"/>
      <c r="E11" s="89" t="s">
        <v>480</v>
      </c>
      <c r="F11" s="89" t="s">
        <v>1704</v>
      </c>
      <c r="G11" s="96" t="s">
        <v>43</v>
      </c>
      <c r="H11" s="206" t="s">
        <v>1118</v>
      </c>
      <c r="I11" s="63" t="s">
        <v>563</v>
      </c>
      <c r="J11" s="62">
        <f>COUNTIF(Table48[[#This Row],[Core Set of Children’s Health Care Quality Measures for Medicaid and CHIP (Child Core Set)
Version date: 03/2015]:[
CMS Medicare Part C &amp; D Star Ratings Measures
Version date: 10/2014 (2015) and 2/20/2015 (2016)]],"*yes*")</f>
        <v>5</v>
      </c>
      <c r="K11" s="63"/>
      <c r="L11" s="63" t="s">
        <v>949</v>
      </c>
      <c r="M11" s="63"/>
      <c r="N11" s="63"/>
      <c r="O11" s="63" t="s">
        <v>154</v>
      </c>
      <c r="P11" s="63" t="s">
        <v>1</v>
      </c>
      <c r="Q11" s="63"/>
      <c r="R11" s="63"/>
      <c r="S11" s="285" t="s">
        <v>2354</v>
      </c>
      <c r="T11" s="63"/>
      <c r="U11" s="307" t="s">
        <v>2743</v>
      </c>
      <c r="V11" s="63"/>
      <c r="W11" s="63"/>
      <c r="X11" s="63"/>
      <c r="Y11" s="63">
        <v>19</v>
      </c>
      <c r="Z11" s="63" t="s">
        <v>1</v>
      </c>
      <c r="AA11" s="63" t="s">
        <v>1</v>
      </c>
      <c r="AB11" s="63" t="s">
        <v>1</v>
      </c>
      <c r="AC11" s="285" t="s">
        <v>1</v>
      </c>
      <c r="AD11" s="285" t="s">
        <v>1</v>
      </c>
    </row>
    <row r="12" spans="1:30" s="26" customFormat="1" ht="144">
      <c r="A12" s="295" t="s">
        <v>604</v>
      </c>
      <c r="B12" s="202" t="s">
        <v>483</v>
      </c>
      <c r="C12" s="82" t="s">
        <v>16</v>
      </c>
      <c r="D12" s="88"/>
      <c r="E12" s="89" t="s">
        <v>482</v>
      </c>
      <c r="F12" s="89" t="s">
        <v>857</v>
      </c>
      <c r="G12" s="96" t="s">
        <v>43</v>
      </c>
      <c r="H12" s="206" t="s">
        <v>1007</v>
      </c>
      <c r="I12" s="63" t="s">
        <v>9</v>
      </c>
      <c r="J12" s="62">
        <f>COUNTIF(Table48[[#This Row],[Core Set of Children’s Health Care Quality Measures for Medicaid and CHIP (Child Core Set)
Version date: 03/2015]:[
CMS Medicare Part C &amp; D Star Ratings Measures
Version date: 10/2014 (2015) and 2/20/2015 (2016)]],"*yes*")</f>
        <v>2</v>
      </c>
      <c r="K12" s="63"/>
      <c r="L12" s="63"/>
      <c r="M12" s="63"/>
      <c r="N12" s="63"/>
      <c r="O12" s="63"/>
      <c r="P12" s="63"/>
      <c r="Q12" s="63" t="s">
        <v>856</v>
      </c>
      <c r="R12" s="63"/>
      <c r="S12" s="285" t="s">
        <v>2328</v>
      </c>
      <c r="T12" s="63"/>
      <c r="U12" s="63"/>
      <c r="V12" s="63"/>
      <c r="W12" s="63"/>
      <c r="X12" s="63"/>
      <c r="Y12" s="63">
        <v>21</v>
      </c>
      <c r="Z12" s="63"/>
      <c r="AA12" s="63"/>
      <c r="AB12" s="63"/>
      <c r="AC12" s="285" t="s">
        <v>1</v>
      </c>
      <c r="AD12" s="285"/>
    </row>
    <row r="13" spans="1:30" s="26" customFormat="1" ht="126">
      <c r="A13" s="294" t="s">
        <v>605</v>
      </c>
      <c r="B13" s="202" t="s">
        <v>484</v>
      </c>
      <c r="C13" s="82" t="s">
        <v>90</v>
      </c>
      <c r="D13" s="88"/>
      <c r="E13" s="89" t="s">
        <v>485</v>
      </c>
      <c r="F13" s="89" t="s">
        <v>859</v>
      </c>
      <c r="G13" s="96" t="s">
        <v>43</v>
      </c>
      <c r="H13" s="206" t="s">
        <v>1023</v>
      </c>
      <c r="I13" s="63" t="s">
        <v>563</v>
      </c>
      <c r="J13" s="62">
        <f>COUNTIF(Table48[[#This Row],[Core Set of Children’s Health Care Quality Measures for Medicaid and CHIP (Child Core Set)
Version date: 03/2015]:[
CMS Medicare Part C &amp; D Star Ratings Measures
Version date: 10/2014 (2015) and 2/20/2015 (2016)]],"*yes*")</f>
        <v>4</v>
      </c>
      <c r="K13" s="63" t="s">
        <v>1</v>
      </c>
      <c r="L13" s="63" t="s">
        <v>944</v>
      </c>
      <c r="M13" s="63"/>
      <c r="N13" s="63"/>
      <c r="O13" s="63"/>
      <c r="P13" s="63"/>
      <c r="Q13" s="63" t="s">
        <v>858</v>
      </c>
      <c r="R13" s="63"/>
      <c r="S13" s="285" t="s">
        <v>2322</v>
      </c>
      <c r="T13" s="63"/>
      <c r="U13" s="63"/>
      <c r="V13" s="63"/>
      <c r="W13" s="63"/>
      <c r="X13" s="63"/>
      <c r="Y13" s="63">
        <v>21</v>
      </c>
      <c r="Z13" s="63"/>
      <c r="AA13" s="63" t="s">
        <v>1</v>
      </c>
      <c r="AB13" s="63" t="s">
        <v>1</v>
      </c>
      <c r="AC13" s="285" t="s">
        <v>1</v>
      </c>
      <c r="AD13" s="285"/>
    </row>
    <row r="14" spans="1:30" s="26" customFormat="1" ht="162">
      <c r="A14" s="295" t="s">
        <v>606</v>
      </c>
      <c r="B14" s="202" t="s">
        <v>49</v>
      </c>
      <c r="C14" s="82" t="s">
        <v>50</v>
      </c>
      <c r="D14" s="88"/>
      <c r="E14" s="89"/>
      <c r="F14" s="89" t="s">
        <v>861</v>
      </c>
      <c r="G14" s="96" t="s">
        <v>4</v>
      </c>
      <c r="H14" s="206" t="s">
        <v>1047</v>
      </c>
      <c r="I14" s="63" t="s">
        <v>563</v>
      </c>
      <c r="J14" s="62">
        <f>COUNTIF(Table48[[#This Row],[Core Set of Children’s Health Care Quality Measures for Medicaid and CHIP (Child Core Set)
Version date: 03/2015]:[
CMS Medicare Part C &amp; D Star Ratings Measures
Version date: 10/2014 (2015) and 2/20/2015 (2016)]],"*yes*")</f>
        <v>5</v>
      </c>
      <c r="K14" s="63"/>
      <c r="L14" s="63" t="s">
        <v>946</v>
      </c>
      <c r="M14" s="63"/>
      <c r="N14" s="63"/>
      <c r="O14" s="63" t="s">
        <v>155</v>
      </c>
      <c r="P14" s="63" t="s">
        <v>1</v>
      </c>
      <c r="Q14" s="63" t="s">
        <v>860</v>
      </c>
      <c r="R14" s="63"/>
      <c r="S14" s="285" t="s">
        <v>2302</v>
      </c>
      <c r="T14" s="63"/>
      <c r="U14" s="63"/>
      <c r="V14" s="63"/>
      <c r="W14" s="63"/>
      <c r="X14" s="63"/>
      <c r="Y14" s="63">
        <v>9</v>
      </c>
      <c r="Z14" s="63"/>
      <c r="AA14" s="63"/>
      <c r="AB14" s="63"/>
      <c r="AC14" s="285" t="s">
        <v>1</v>
      </c>
      <c r="AD14" s="285"/>
    </row>
    <row r="15" spans="1:30" s="26" customFormat="1" ht="108">
      <c r="A15" s="294" t="s">
        <v>607</v>
      </c>
      <c r="B15" s="202" t="s">
        <v>487</v>
      </c>
      <c r="C15" s="82" t="s">
        <v>44</v>
      </c>
      <c r="D15" s="88"/>
      <c r="E15" s="89" t="s">
        <v>486</v>
      </c>
      <c r="F15" s="89" t="s">
        <v>863</v>
      </c>
      <c r="G15" s="96" t="s">
        <v>43</v>
      </c>
      <c r="H15" s="206" t="s">
        <v>1064</v>
      </c>
      <c r="I15" s="63" t="s">
        <v>563</v>
      </c>
      <c r="J15" s="62">
        <f>COUNTIF(Table48[[#This Row],[Core Set of Children’s Health Care Quality Measures for Medicaid and CHIP (Child Core Set)
Version date: 03/2015]:[
CMS Medicare Part C &amp; D Star Ratings Measures
Version date: 10/2014 (2015) and 2/20/2015 (2016)]],"*yes*")</f>
        <v>4</v>
      </c>
      <c r="K15" s="63"/>
      <c r="L15" s="63" t="s">
        <v>947</v>
      </c>
      <c r="M15" s="63"/>
      <c r="N15" s="63"/>
      <c r="O15" s="63" t="s">
        <v>156</v>
      </c>
      <c r="P15" s="63"/>
      <c r="Q15" s="63" t="s">
        <v>862</v>
      </c>
      <c r="R15" s="63"/>
      <c r="S15" s="285" t="s">
        <v>2303</v>
      </c>
      <c r="T15" s="63"/>
      <c r="U15" s="63"/>
      <c r="V15" s="63"/>
      <c r="W15" s="63"/>
      <c r="X15" s="63"/>
      <c r="Y15" s="63">
        <v>5</v>
      </c>
      <c r="Z15" s="63"/>
      <c r="AA15" s="63"/>
      <c r="AB15" s="63"/>
      <c r="AC15" s="285" t="s">
        <v>1</v>
      </c>
      <c r="AD15" s="285"/>
    </row>
    <row r="16" spans="1:30" s="26" customFormat="1" ht="144">
      <c r="A16" s="295" t="s">
        <v>609</v>
      </c>
      <c r="B16" s="202" t="s">
        <v>1086</v>
      </c>
      <c r="C16" s="82" t="s">
        <v>13</v>
      </c>
      <c r="D16" s="88"/>
      <c r="E16" s="89" t="s">
        <v>488</v>
      </c>
      <c r="F16" s="89" t="s">
        <v>865</v>
      </c>
      <c r="G16" s="96" t="s">
        <v>43</v>
      </c>
      <c r="H16" s="206" t="s">
        <v>1087</v>
      </c>
      <c r="I16" s="63" t="s">
        <v>9</v>
      </c>
      <c r="J16" s="62">
        <f>COUNTIF(Table48[[#This Row],[Core Set of Children’s Health Care Quality Measures for Medicaid and CHIP (Child Core Set)
Version date: 03/2015]:[
CMS Medicare Part C &amp; D Star Ratings Measures
Version date: 10/2014 (2015) and 2/20/2015 (2016)]],"*yes*")</f>
        <v>2</v>
      </c>
      <c r="K16" s="63"/>
      <c r="L16" s="63"/>
      <c r="M16" s="63"/>
      <c r="N16" s="63"/>
      <c r="O16" s="63"/>
      <c r="P16" s="63"/>
      <c r="Q16" s="63" t="s">
        <v>864</v>
      </c>
      <c r="R16" s="63"/>
      <c r="S16" s="285" t="s">
        <v>2329</v>
      </c>
      <c r="T16" s="63"/>
      <c r="U16" s="63"/>
      <c r="V16" s="63"/>
      <c r="W16" s="63"/>
      <c r="X16" s="63"/>
      <c r="Y16" s="63">
        <v>7</v>
      </c>
      <c r="Z16" s="63"/>
      <c r="AA16" s="63"/>
      <c r="AB16" s="63"/>
      <c r="AC16" s="285" t="s">
        <v>1</v>
      </c>
      <c r="AD16" s="285"/>
    </row>
    <row r="17" spans="1:30" s="26" customFormat="1" ht="198">
      <c r="A17" s="294" t="s">
        <v>611</v>
      </c>
      <c r="B17" s="202" t="s">
        <v>157</v>
      </c>
      <c r="C17" s="82" t="s">
        <v>46</v>
      </c>
      <c r="D17" s="88"/>
      <c r="E17" s="89" t="s">
        <v>229</v>
      </c>
      <c r="F17" s="89" t="s">
        <v>887</v>
      </c>
      <c r="G17" s="96" t="s">
        <v>43</v>
      </c>
      <c r="H17" s="206" t="s">
        <v>1010</v>
      </c>
      <c r="I17" s="63" t="s">
        <v>9</v>
      </c>
      <c r="J17" s="62">
        <f>COUNTIF(Table48[[#This Row],[Core Set of Children’s Health Care Quality Measures for Medicaid and CHIP (Child Core Set)
Version date: 03/2015]:[
CMS Medicare Part C &amp; D Star Ratings Measures
Version date: 10/2014 (2015) and 2/20/2015 (2016)]],"*yes*")</f>
        <v>4</v>
      </c>
      <c r="K17" s="63"/>
      <c r="L17" s="63" t="s">
        <v>955</v>
      </c>
      <c r="M17" s="63"/>
      <c r="N17" s="63"/>
      <c r="O17" s="63" t="s">
        <v>2618</v>
      </c>
      <c r="P17" s="63"/>
      <c r="Q17" s="63"/>
      <c r="R17" s="63"/>
      <c r="S17" s="285" t="s">
        <v>2304</v>
      </c>
      <c r="T17" s="63"/>
      <c r="U17" s="274" t="s">
        <v>2754</v>
      </c>
      <c r="V17" s="63"/>
      <c r="W17" s="63"/>
      <c r="X17" s="63"/>
      <c r="Y17" s="63">
        <v>16</v>
      </c>
      <c r="Z17" s="63"/>
      <c r="AA17" s="63"/>
      <c r="AB17" s="63"/>
      <c r="AC17" s="285" t="s">
        <v>1</v>
      </c>
      <c r="AD17" s="285" t="s">
        <v>1</v>
      </c>
    </row>
    <row r="18" spans="1:30" s="26" customFormat="1" ht="108">
      <c r="A18" s="295" t="s">
        <v>613</v>
      </c>
      <c r="B18" s="202" t="s">
        <v>1032</v>
      </c>
      <c r="C18" s="82" t="s">
        <v>124</v>
      </c>
      <c r="D18" s="88"/>
      <c r="E18" s="89" t="s">
        <v>229</v>
      </c>
      <c r="F18" s="89"/>
      <c r="G18" s="96" t="s">
        <v>115</v>
      </c>
      <c r="H18" s="206" t="s">
        <v>1471</v>
      </c>
      <c r="I18" s="63" t="s">
        <v>9</v>
      </c>
      <c r="J18" s="62">
        <f>COUNTIF(Table48[[#This Row],[Core Set of Children’s Health Care Quality Measures for Medicaid and CHIP (Child Core Set)
Version date: 03/2015]:[
CMS Medicare Part C &amp; D Star Ratings Measures
Version date: 10/2014 (2015) and 2/20/2015 (2016)]],"*yes*")</f>
        <v>1</v>
      </c>
      <c r="K18" s="63"/>
      <c r="L18" s="63"/>
      <c r="M18" s="63"/>
      <c r="N18" s="63" t="s">
        <v>1</v>
      </c>
      <c r="O18" s="63"/>
      <c r="P18" s="63"/>
      <c r="Q18" s="63"/>
      <c r="R18" s="63"/>
      <c r="S18" s="285"/>
      <c r="T18" s="63"/>
      <c r="U18" s="63"/>
      <c r="V18" s="63"/>
      <c r="W18" s="63"/>
      <c r="X18" s="63"/>
      <c r="Y18" s="63">
        <v>19</v>
      </c>
      <c r="Z18" s="63"/>
      <c r="AA18" s="63" t="s">
        <v>1</v>
      </c>
      <c r="AB18" s="63"/>
      <c r="AC18" s="285" t="s">
        <v>1</v>
      </c>
      <c r="AD18" s="285"/>
    </row>
    <row r="19" spans="1:30" s="26" customFormat="1" ht="108">
      <c r="A19" s="294" t="s">
        <v>614</v>
      </c>
      <c r="B19" s="202" t="s">
        <v>1031</v>
      </c>
      <c r="C19" s="83" t="s">
        <v>281</v>
      </c>
      <c r="D19" s="90"/>
      <c r="E19" s="91" t="s">
        <v>491</v>
      </c>
      <c r="F19" s="91"/>
      <c r="G19" s="96" t="s">
        <v>115</v>
      </c>
      <c r="H19" s="206" t="s">
        <v>1468</v>
      </c>
      <c r="I19" s="63" t="s">
        <v>9</v>
      </c>
      <c r="J19" s="62">
        <f>COUNTIF(Table48[[#This Row],[Core Set of Children’s Health Care Quality Measures for Medicaid and CHIP (Child Core Set)
Version date: 03/2015]:[
CMS Medicare Part C &amp; D Star Ratings Measures
Version date: 10/2014 (2015) and 2/20/2015 (2016)]],"*yes*")</f>
        <v>1</v>
      </c>
      <c r="K19" s="63"/>
      <c r="L19" s="63"/>
      <c r="M19" s="63"/>
      <c r="N19" s="63"/>
      <c r="O19" s="63"/>
      <c r="P19" s="63"/>
      <c r="Q19" s="63"/>
      <c r="R19" s="63"/>
      <c r="S19" s="285" t="s">
        <v>1707</v>
      </c>
      <c r="T19" s="63"/>
      <c r="U19" s="63"/>
      <c r="V19" s="63"/>
      <c r="W19" s="63"/>
      <c r="X19" s="63"/>
      <c r="Y19" s="63">
        <v>11</v>
      </c>
      <c r="Z19" s="63"/>
      <c r="AA19" s="63"/>
      <c r="AB19" s="63" t="s">
        <v>1</v>
      </c>
      <c r="AC19" s="285" t="s">
        <v>1</v>
      </c>
      <c r="AD19" s="285" t="s">
        <v>1</v>
      </c>
    </row>
    <row r="20" spans="1:30" s="26" customFormat="1" ht="90.75" thickBot="1">
      <c r="A20" s="295" t="s">
        <v>615</v>
      </c>
      <c r="B20" s="202" t="s">
        <v>1030</v>
      </c>
      <c r="C20" s="82" t="s">
        <v>102</v>
      </c>
      <c r="D20" s="88"/>
      <c r="E20" s="89" t="s">
        <v>229</v>
      </c>
      <c r="F20" s="89" t="s">
        <v>882</v>
      </c>
      <c r="G20" s="96" t="s">
        <v>43</v>
      </c>
      <c r="H20" s="206" t="s">
        <v>1421</v>
      </c>
      <c r="I20" s="63" t="s">
        <v>563</v>
      </c>
      <c r="J20" s="62">
        <f>COUNTIF(Table48[[#This Row],[Core Set of Children’s Health Care Quality Measures for Medicaid and CHIP (Child Core Set)
Version date: 03/2015]:[
CMS Medicare Part C &amp; D Star Ratings Measures
Version date: 10/2014 (2015) and 2/20/2015 (2016)]],"*yes*")</f>
        <v>5</v>
      </c>
      <c r="K20" s="63"/>
      <c r="L20" s="63"/>
      <c r="M20" s="63"/>
      <c r="N20" s="63" t="s">
        <v>1</v>
      </c>
      <c r="O20" s="63" t="s">
        <v>158</v>
      </c>
      <c r="P20" s="63" t="s">
        <v>1</v>
      </c>
      <c r="Q20" s="63"/>
      <c r="R20" s="63"/>
      <c r="S20" s="285" t="s">
        <v>2289</v>
      </c>
      <c r="T20" s="63"/>
      <c r="U20" s="275" t="s">
        <v>2756</v>
      </c>
      <c r="V20" s="63"/>
      <c r="W20" s="63"/>
      <c r="X20" s="63"/>
      <c r="Y20" s="63">
        <v>18</v>
      </c>
      <c r="Z20" s="63" t="s">
        <v>1</v>
      </c>
      <c r="AA20" s="63" t="s">
        <v>1</v>
      </c>
      <c r="AB20" s="63" t="s">
        <v>1</v>
      </c>
      <c r="AC20" s="285" t="s">
        <v>1</v>
      </c>
      <c r="AD20" s="285" t="s">
        <v>1</v>
      </c>
    </row>
    <row r="21" spans="1:30" s="26" customFormat="1" ht="126">
      <c r="A21" s="294" t="s">
        <v>617</v>
      </c>
      <c r="B21" s="202" t="s">
        <v>1029</v>
      </c>
      <c r="C21" s="82" t="s">
        <v>159</v>
      </c>
      <c r="D21" s="88"/>
      <c r="E21" s="89" t="s">
        <v>229</v>
      </c>
      <c r="F21" s="89"/>
      <c r="G21" s="96" t="s">
        <v>115</v>
      </c>
      <c r="H21" s="206" t="s">
        <v>1470</v>
      </c>
      <c r="I21" s="63" t="s">
        <v>563</v>
      </c>
      <c r="J21" s="62">
        <f>COUNTIF(Table48[[#This Row],[Core Set of Children’s Health Care Quality Measures for Medicaid and CHIP (Child Core Set)
Version date: 03/2015]:[
CMS Medicare Part C &amp; D Star Ratings Measures
Version date: 10/2014 (2015) and 2/20/2015 (2016)]],"*yes*")</f>
        <v>0</v>
      </c>
      <c r="K21" s="63"/>
      <c r="L21" s="63"/>
      <c r="M21" s="63"/>
      <c r="N21" s="63"/>
      <c r="O21" s="63"/>
      <c r="P21" s="63"/>
      <c r="Q21" s="63"/>
      <c r="R21" s="63"/>
      <c r="S21" s="285"/>
      <c r="T21" s="63"/>
      <c r="U21" s="63"/>
      <c r="V21" s="63"/>
      <c r="W21" s="63"/>
      <c r="X21" s="63"/>
      <c r="Y21" s="63">
        <v>20</v>
      </c>
      <c r="Z21" s="63"/>
      <c r="AA21" s="63"/>
      <c r="AB21" s="63"/>
      <c r="AC21" s="285" t="s">
        <v>1</v>
      </c>
      <c r="AD21" s="285" t="s">
        <v>1</v>
      </c>
    </row>
    <row r="22" spans="1:30" s="26" customFormat="1" ht="144">
      <c r="A22" s="295" t="s">
        <v>618</v>
      </c>
      <c r="B22" s="202" t="s">
        <v>160</v>
      </c>
      <c r="C22" s="82" t="s">
        <v>47</v>
      </c>
      <c r="D22" s="88"/>
      <c r="E22" s="89" t="s">
        <v>229</v>
      </c>
      <c r="F22" s="89" t="s">
        <v>888</v>
      </c>
      <c r="G22" s="96" t="s">
        <v>43</v>
      </c>
      <c r="H22" s="206" t="s">
        <v>1015</v>
      </c>
      <c r="I22" s="63" t="s">
        <v>9</v>
      </c>
      <c r="J22" s="62">
        <f>COUNTIF(Table48[[#This Row],[Core Set of Children’s Health Care Quality Measures for Medicaid and CHIP (Child Core Set)
Version date: 03/2015]:[
CMS Medicare Part C &amp; D Star Ratings Measures
Version date: 10/2014 (2015) and 2/20/2015 (2016)]],"*yes*")</f>
        <v>3</v>
      </c>
      <c r="K22" s="63"/>
      <c r="L22" s="63" t="s">
        <v>957</v>
      </c>
      <c r="M22" s="63"/>
      <c r="N22" s="63"/>
      <c r="O22" s="63"/>
      <c r="P22" s="63"/>
      <c r="Q22" s="63"/>
      <c r="R22" s="63"/>
      <c r="S22" s="285" t="s">
        <v>2305</v>
      </c>
      <c r="T22" s="63"/>
      <c r="U22" s="63" t="s">
        <v>2755</v>
      </c>
      <c r="V22" s="63"/>
      <c r="W22" s="63"/>
      <c r="X22" s="63"/>
      <c r="Y22" s="63">
        <v>20</v>
      </c>
      <c r="Z22" s="63"/>
      <c r="AA22" s="63"/>
      <c r="AB22" s="63"/>
      <c r="AC22" s="285" t="s">
        <v>1</v>
      </c>
      <c r="AD22" s="285" t="s">
        <v>1</v>
      </c>
    </row>
    <row r="23" spans="1:30" s="26" customFormat="1" ht="378">
      <c r="A23" s="294" t="s">
        <v>638</v>
      </c>
      <c r="B23" s="202" t="s">
        <v>498</v>
      </c>
      <c r="C23" s="82" t="s">
        <v>103</v>
      </c>
      <c r="D23" s="88"/>
      <c r="E23" s="89" t="s">
        <v>497</v>
      </c>
      <c r="F23" s="89" t="s">
        <v>885</v>
      </c>
      <c r="G23" s="96" t="s">
        <v>43</v>
      </c>
      <c r="H23" s="206" t="s">
        <v>1232</v>
      </c>
      <c r="I23" s="63" t="s">
        <v>9</v>
      </c>
      <c r="J23" s="62">
        <f>COUNTIF(Table48[[#This Row],[Core Set of Children’s Health Care Quality Measures for Medicaid and CHIP (Child Core Set)
Version date: 03/2015]:[
CMS Medicare Part C &amp; D Star Ratings Measures
Version date: 10/2014 (2015) and 2/20/2015 (2016)]],"*yes*")</f>
        <v>2</v>
      </c>
      <c r="K23" s="63"/>
      <c r="L23" s="63"/>
      <c r="M23" s="63"/>
      <c r="N23" s="63" t="s">
        <v>1</v>
      </c>
      <c r="O23" s="63"/>
      <c r="P23" s="63"/>
      <c r="Q23" s="63"/>
      <c r="R23" s="63"/>
      <c r="S23" s="285" t="s">
        <v>2294</v>
      </c>
      <c r="T23" s="63"/>
      <c r="U23" s="63"/>
      <c r="V23" s="63"/>
      <c r="W23" s="63"/>
      <c r="X23" s="63"/>
      <c r="Y23" s="63">
        <v>13</v>
      </c>
      <c r="Z23" s="63"/>
      <c r="AA23" s="63"/>
      <c r="AB23" s="63"/>
      <c r="AC23" s="285" t="s">
        <v>1</v>
      </c>
      <c r="AD23" s="285"/>
    </row>
    <row r="24" spans="1:30" s="26" customFormat="1" ht="409.5">
      <c r="A24" s="295" t="s">
        <v>646</v>
      </c>
      <c r="B24" s="84" t="s">
        <v>321</v>
      </c>
      <c r="C24" s="84" t="s">
        <v>322</v>
      </c>
      <c r="D24" s="98"/>
      <c r="E24" s="94"/>
      <c r="F24" s="94"/>
      <c r="G24" s="96" t="s">
        <v>229</v>
      </c>
      <c r="H24" s="206" t="s">
        <v>1228</v>
      </c>
      <c r="I24" s="63" t="s">
        <v>564</v>
      </c>
      <c r="J24" s="62">
        <f>COUNTIF(Table48[[#This Row],[Core Set of Children’s Health Care Quality Measures for Medicaid and CHIP (Child Core Set)
Version date: 03/2015]:[
CMS Medicare Part C &amp; D Star Ratings Measures
Version date: 10/2014 (2015) and 2/20/2015 (2016)]],"*yes*")</f>
        <v>1</v>
      </c>
      <c r="K24" s="63"/>
      <c r="L24" s="63" t="s">
        <v>983</v>
      </c>
      <c r="M24" s="63"/>
      <c r="N24" s="63"/>
      <c r="O24" s="63"/>
      <c r="P24" s="63"/>
      <c r="Q24" s="63"/>
      <c r="R24" s="63"/>
      <c r="S24" s="285"/>
      <c r="T24" s="63"/>
      <c r="U24" s="63"/>
      <c r="V24" s="63"/>
      <c r="W24" s="63" t="s">
        <v>1</v>
      </c>
      <c r="X24" s="63" t="s">
        <v>1</v>
      </c>
      <c r="Y24" s="63"/>
      <c r="Z24" s="63"/>
      <c r="AA24" s="63"/>
      <c r="AB24" s="63"/>
      <c r="AC24" s="285" t="s">
        <v>1</v>
      </c>
      <c r="AD24" s="285"/>
    </row>
    <row r="25" spans="1:30" s="26" customFormat="1" ht="170.25" customHeight="1">
      <c r="A25" s="294" t="s">
        <v>657</v>
      </c>
      <c r="B25" s="202" t="s">
        <v>1055</v>
      </c>
      <c r="C25" s="84" t="s">
        <v>337</v>
      </c>
      <c r="D25" s="98"/>
      <c r="E25" s="94"/>
      <c r="F25" s="94"/>
      <c r="G25" s="96" t="s">
        <v>3</v>
      </c>
      <c r="H25" s="206" t="s">
        <v>1450</v>
      </c>
      <c r="I25" s="63" t="s">
        <v>10</v>
      </c>
      <c r="J25" s="62">
        <f>COUNTIF(Table48[[#This Row],[Core Set of Children’s Health Care Quality Measures for Medicaid and CHIP (Child Core Set)
Version date: 03/2015]:[
CMS Medicare Part C &amp; D Star Ratings Measures
Version date: 10/2014 (2015) and 2/20/2015 (2016)]],"*yes*")</f>
        <v>2</v>
      </c>
      <c r="K25" s="63"/>
      <c r="L25" s="63" t="s">
        <v>935</v>
      </c>
      <c r="M25" s="63"/>
      <c r="N25" s="63"/>
      <c r="O25" s="63"/>
      <c r="P25" s="63"/>
      <c r="Q25" s="63"/>
      <c r="R25" s="63"/>
      <c r="S25" s="285"/>
      <c r="T25" s="63" t="s">
        <v>1</v>
      </c>
      <c r="U25" s="63"/>
      <c r="V25" s="63"/>
      <c r="W25" s="63" t="s">
        <v>1</v>
      </c>
      <c r="X25" s="63" t="s">
        <v>1</v>
      </c>
      <c r="Y25" s="63"/>
      <c r="Z25" s="63"/>
      <c r="AA25" s="63"/>
      <c r="AB25" s="63"/>
      <c r="AC25" s="285" t="s">
        <v>1</v>
      </c>
      <c r="AD25" s="285" t="s">
        <v>1</v>
      </c>
    </row>
    <row r="26" spans="1:30" s="26" customFormat="1" ht="270">
      <c r="A26" s="295" t="s">
        <v>2666</v>
      </c>
      <c r="B26" s="84" t="s">
        <v>2668</v>
      </c>
      <c r="C26" s="84" t="s">
        <v>2665</v>
      </c>
      <c r="D26" s="98"/>
      <c r="E26" s="94"/>
      <c r="F26" s="94"/>
      <c r="G26" s="299" t="s">
        <v>2667</v>
      </c>
      <c r="H26" s="66" t="s">
        <v>2669</v>
      </c>
      <c r="I26" s="214"/>
      <c r="J26" s="62">
        <f>COUNTIF(Table48[[#This Row],[Core Set of Children’s Health Care Quality Measures for Medicaid and CHIP (Child Core Set)
Version date: 03/2015]:[
CMS Medicare Part C &amp; D Star Ratings Measures
Version date: 10/2014 (2015) and 2/20/2015 (2016)]],"*yes*")</f>
        <v>0</v>
      </c>
      <c r="K26" s="63"/>
      <c r="L26" s="63"/>
      <c r="M26" s="63"/>
      <c r="N26" s="63"/>
      <c r="O26" s="63"/>
      <c r="P26" s="63"/>
      <c r="Q26" s="63"/>
      <c r="R26" s="63"/>
      <c r="S26" s="285"/>
      <c r="T26" s="63"/>
      <c r="U26" s="63"/>
      <c r="V26" s="63"/>
      <c r="W26" s="63"/>
      <c r="X26" s="63"/>
      <c r="Y26" s="63"/>
      <c r="Z26" s="63"/>
      <c r="AA26" s="63"/>
      <c r="AB26" s="63"/>
      <c r="AC26" s="285" t="s">
        <v>1</v>
      </c>
      <c r="AD26" s="285"/>
    </row>
    <row r="27" spans="1:30" s="26" customFormat="1" ht="396">
      <c r="A27" s="294" t="s">
        <v>661</v>
      </c>
      <c r="B27" s="202" t="s">
        <v>339</v>
      </c>
      <c r="C27" s="84" t="s">
        <v>244</v>
      </c>
      <c r="D27" s="98"/>
      <c r="E27" s="94"/>
      <c r="F27" s="94"/>
      <c r="G27" s="96" t="s">
        <v>3</v>
      </c>
      <c r="H27" s="206" t="s">
        <v>1462</v>
      </c>
      <c r="I27" s="63" t="s">
        <v>9</v>
      </c>
      <c r="J27" s="62">
        <f>COUNTIF(Table48[[#This Row],[Core Set of Children’s Health Care Quality Measures for Medicaid and CHIP (Child Core Set)
Version date: 03/2015]:[
CMS Medicare Part C &amp; D Star Ratings Measures
Version date: 10/2014 (2015) and 2/20/2015 (2016)]],"*yes*")</f>
        <v>1</v>
      </c>
      <c r="K27" s="63"/>
      <c r="L27" s="63" t="s">
        <v>970</v>
      </c>
      <c r="M27" s="63"/>
      <c r="N27" s="63"/>
      <c r="O27" s="63"/>
      <c r="P27" s="63"/>
      <c r="Q27" s="63"/>
      <c r="R27" s="63"/>
      <c r="S27" s="285"/>
      <c r="T27" s="63"/>
      <c r="U27" s="63"/>
      <c r="V27" s="63"/>
      <c r="W27" s="63" t="s">
        <v>1</v>
      </c>
      <c r="X27" s="63" t="s">
        <v>1</v>
      </c>
      <c r="Y27" s="63"/>
      <c r="Z27" s="63"/>
      <c r="AA27" s="63"/>
      <c r="AB27" s="63"/>
      <c r="AC27" s="285" t="s">
        <v>1</v>
      </c>
      <c r="AD27" s="285"/>
    </row>
    <row r="28" spans="1:30" s="26" customFormat="1" ht="90.75" thickBot="1">
      <c r="A28" s="295" t="s">
        <v>667</v>
      </c>
      <c r="B28" s="202" t="s">
        <v>175</v>
      </c>
      <c r="C28" s="82" t="s">
        <v>63</v>
      </c>
      <c r="D28" s="88"/>
      <c r="E28" s="89"/>
      <c r="F28" s="89"/>
      <c r="G28" s="96" t="s">
        <v>2</v>
      </c>
      <c r="H28" s="206" t="s">
        <v>1147</v>
      </c>
      <c r="I28" s="63" t="s">
        <v>9</v>
      </c>
      <c r="J28" s="62">
        <f>COUNTIF(Table48[[#This Row],[Core Set of Children’s Health Care Quality Measures for Medicaid and CHIP (Child Core Set)
Version date: 03/2015]:[
CMS Medicare Part C &amp; D Star Ratings Measures
Version date: 10/2014 (2015) and 2/20/2015 (2016)]],"*yes*")</f>
        <v>3</v>
      </c>
      <c r="K28" s="63"/>
      <c r="L28" s="63" t="s">
        <v>928</v>
      </c>
      <c r="M28" s="63"/>
      <c r="N28" s="63" t="s">
        <v>1</v>
      </c>
      <c r="O28" s="63" t="s">
        <v>176</v>
      </c>
      <c r="P28" s="63"/>
      <c r="Q28" s="63"/>
      <c r="R28" s="63"/>
      <c r="S28" s="285"/>
      <c r="T28" s="63"/>
      <c r="U28" s="275"/>
      <c r="V28" s="63"/>
      <c r="W28" s="63"/>
      <c r="X28" s="63"/>
      <c r="Y28" s="63">
        <v>6</v>
      </c>
      <c r="Z28" s="63"/>
      <c r="AA28" s="63" t="s">
        <v>1</v>
      </c>
      <c r="AB28" s="63" t="s">
        <v>1</v>
      </c>
      <c r="AC28" s="285" t="s">
        <v>1</v>
      </c>
      <c r="AD28" s="285"/>
    </row>
    <row r="29" spans="1:30" s="26" customFormat="1" ht="162.75" thickBot="1">
      <c r="A29" s="294" t="s">
        <v>706</v>
      </c>
      <c r="B29" s="202" t="s">
        <v>372</v>
      </c>
      <c r="C29" s="84" t="s">
        <v>373</v>
      </c>
      <c r="D29" s="98"/>
      <c r="E29" s="94"/>
      <c r="F29" s="94"/>
      <c r="G29" s="96" t="s">
        <v>328</v>
      </c>
      <c r="H29" s="206" t="s">
        <v>2615</v>
      </c>
      <c r="I29" s="63" t="s">
        <v>564</v>
      </c>
      <c r="J29" s="62">
        <f>COUNTIF(Table48[[#This Row],[Core Set of Children’s Health Care Quality Measures for Medicaid and CHIP (Child Core Set)
Version date: 03/2015]:[
CMS Medicare Part C &amp; D Star Ratings Measures
Version date: 10/2014 (2015) and 2/20/2015 (2016)]],"*yes*")</f>
        <v>0</v>
      </c>
      <c r="K29" s="63"/>
      <c r="L29" s="63"/>
      <c r="M29" s="63"/>
      <c r="N29" s="63"/>
      <c r="O29" s="63"/>
      <c r="P29" s="63"/>
      <c r="Q29" s="63"/>
      <c r="R29" s="63"/>
      <c r="S29" s="285"/>
      <c r="T29" s="63"/>
      <c r="U29" s="275"/>
      <c r="V29" s="63" t="s">
        <v>1</v>
      </c>
      <c r="W29" s="63"/>
      <c r="X29" s="63" t="s">
        <v>1</v>
      </c>
      <c r="Y29" s="63"/>
      <c r="Z29" s="63"/>
      <c r="AA29" s="63"/>
      <c r="AB29" s="63"/>
      <c r="AC29" s="285" t="s">
        <v>1</v>
      </c>
      <c r="AD29" s="285" t="s">
        <v>1</v>
      </c>
    </row>
    <row r="30" spans="1:30" s="26" customFormat="1" ht="288">
      <c r="A30" s="295" t="s">
        <v>716</v>
      </c>
      <c r="B30" s="202" t="s">
        <v>186</v>
      </c>
      <c r="C30" s="82" t="s">
        <v>187</v>
      </c>
      <c r="D30" s="88"/>
      <c r="E30" s="89"/>
      <c r="F30" s="89"/>
      <c r="G30" s="96" t="s">
        <v>328</v>
      </c>
      <c r="H30" s="206" t="s">
        <v>1090</v>
      </c>
      <c r="I30" s="63" t="s">
        <v>563</v>
      </c>
      <c r="J30" s="62">
        <f>COUNTIF(Table48[[#This Row],[Core Set of Children’s Health Care Quality Measures for Medicaid and CHIP (Child Core Set)
Version date: 03/2015]:[
CMS Medicare Part C &amp; D Star Ratings Measures
Version date: 10/2014 (2015) and 2/20/2015 (2016)]],"*yes*")</f>
        <v>2</v>
      </c>
      <c r="K30" s="63" t="s">
        <v>1</v>
      </c>
      <c r="L30" s="63" t="s">
        <v>981</v>
      </c>
      <c r="M30" s="63"/>
      <c r="N30" s="63"/>
      <c r="O30" s="63"/>
      <c r="P30" s="63"/>
      <c r="Q30" s="63"/>
      <c r="R30" s="63"/>
      <c r="S30" s="285"/>
      <c r="T30" s="63"/>
      <c r="U30" s="63"/>
      <c r="V30" s="63"/>
      <c r="W30" s="63"/>
      <c r="X30" s="63"/>
      <c r="Y30" s="63"/>
      <c r="Z30" s="63"/>
      <c r="AA30" s="63"/>
      <c r="AB30" s="63"/>
      <c r="AC30" s="285" t="s">
        <v>1</v>
      </c>
      <c r="AD30" s="285" t="s">
        <v>1</v>
      </c>
    </row>
    <row r="31" spans="1:30" s="26" customFormat="1" ht="252">
      <c r="A31" s="294" t="s">
        <v>718</v>
      </c>
      <c r="B31" s="202" t="s">
        <v>385</v>
      </c>
      <c r="C31" s="84" t="s">
        <v>386</v>
      </c>
      <c r="D31" s="98"/>
      <c r="E31" s="94"/>
      <c r="F31" s="94"/>
      <c r="G31" s="96" t="s">
        <v>328</v>
      </c>
      <c r="H31" s="206" t="s">
        <v>1103</v>
      </c>
      <c r="I31" s="63" t="s">
        <v>563</v>
      </c>
      <c r="J31" s="62">
        <f>COUNTIF(Table48[[#This Row],[Core Set of Children’s Health Care Quality Measures for Medicaid and CHIP (Child Core Set)
Version date: 03/2015]:[
CMS Medicare Part C &amp; D Star Ratings Measures
Version date: 10/2014 (2015) and 2/20/2015 (2016)]],"*yes*")</f>
        <v>0</v>
      </c>
      <c r="K31" s="63"/>
      <c r="L31" s="63"/>
      <c r="M31" s="63"/>
      <c r="N31" s="63"/>
      <c r="O31" s="63"/>
      <c r="P31" s="63"/>
      <c r="Q31" s="63"/>
      <c r="R31" s="63"/>
      <c r="S31" s="285"/>
      <c r="T31" s="63"/>
      <c r="U31" s="63"/>
      <c r="V31" s="63" t="s">
        <v>2792</v>
      </c>
      <c r="W31" s="63"/>
      <c r="X31" s="63"/>
      <c r="Y31" s="63"/>
      <c r="Z31" s="63"/>
      <c r="AA31" s="63"/>
      <c r="AB31" s="63"/>
      <c r="AC31" s="285" t="s">
        <v>1</v>
      </c>
      <c r="AD31" s="285"/>
    </row>
    <row r="32" spans="1:30" s="26" customFormat="1" ht="409.5">
      <c r="A32" s="295" t="s">
        <v>733</v>
      </c>
      <c r="B32" s="202" t="s">
        <v>406</v>
      </c>
      <c r="C32" s="84" t="s">
        <v>80</v>
      </c>
      <c r="D32" s="98"/>
      <c r="E32" s="94"/>
      <c r="F32" s="94"/>
      <c r="G32" s="96" t="s">
        <v>2</v>
      </c>
      <c r="H32" s="206" t="s">
        <v>1456</v>
      </c>
      <c r="I32" s="63" t="s">
        <v>9</v>
      </c>
      <c r="J32" s="62">
        <f>COUNTIF(Table48[[#This Row],[Core Set of Children’s Health Care Quality Measures for Medicaid and CHIP (Child Core Set)
Version date: 03/2015]:[
CMS Medicare Part C &amp; D Star Ratings Measures
Version date: 10/2014 (2015) and 2/20/2015 (2016)]],"*yes*")</f>
        <v>1</v>
      </c>
      <c r="K32" s="63"/>
      <c r="L32" s="63" t="s">
        <v>936</v>
      </c>
      <c r="M32" s="63"/>
      <c r="N32" s="63"/>
      <c r="O32" s="63"/>
      <c r="P32" s="63"/>
      <c r="Q32" s="63"/>
      <c r="R32" s="63"/>
      <c r="S32" s="285"/>
      <c r="T32" s="63"/>
      <c r="U32" s="63"/>
      <c r="V32" s="63"/>
      <c r="W32" s="63" t="s">
        <v>1</v>
      </c>
      <c r="X32" s="63" t="s">
        <v>1</v>
      </c>
      <c r="Y32" s="63"/>
      <c r="Z32" s="63"/>
      <c r="AA32" s="63"/>
      <c r="AB32" s="63"/>
      <c r="AC32" s="285" t="s">
        <v>1</v>
      </c>
      <c r="AD32" s="285"/>
    </row>
    <row r="33" spans="1:30" s="26" customFormat="1" ht="216">
      <c r="A33" s="294" t="s">
        <v>734</v>
      </c>
      <c r="B33" s="202" t="s">
        <v>191</v>
      </c>
      <c r="C33" s="82" t="s">
        <v>85</v>
      </c>
      <c r="D33" s="88"/>
      <c r="E33" s="89"/>
      <c r="F33" s="89"/>
      <c r="G33" s="96" t="s">
        <v>192</v>
      </c>
      <c r="H33" s="206" t="s">
        <v>1008</v>
      </c>
      <c r="I33" s="63" t="s">
        <v>564</v>
      </c>
      <c r="J33" s="62">
        <f>COUNTIF(Table48[[#This Row],[Core Set of Children’s Health Care Quality Measures for Medicaid and CHIP (Child Core Set)
Version date: 03/2015]:[
CMS Medicare Part C &amp; D Star Ratings Measures
Version date: 10/2014 (2015) and 2/20/2015 (2016)]],"*yes*")</f>
        <v>2</v>
      </c>
      <c r="K33" s="63"/>
      <c r="L33" s="63" t="s">
        <v>954</v>
      </c>
      <c r="M33" s="63"/>
      <c r="N33" s="63"/>
      <c r="O33" s="63"/>
      <c r="P33" s="63"/>
      <c r="Q33" s="63"/>
      <c r="R33" s="63"/>
      <c r="S33" s="285"/>
      <c r="T33" s="63"/>
      <c r="U33" s="63" t="s">
        <v>2782</v>
      </c>
      <c r="V33" s="63"/>
      <c r="W33" s="63"/>
      <c r="X33" s="63"/>
      <c r="Y33" s="63"/>
      <c r="Z33" s="63"/>
      <c r="AA33" s="63"/>
      <c r="AB33" s="63"/>
      <c r="AC33" s="285" t="s">
        <v>1</v>
      </c>
      <c r="AD33" s="285"/>
    </row>
    <row r="34" spans="1:30" s="26" customFormat="1" ht="306">
      <c r="A34" s="295" t="s">
        <v>740</v>
      </c>
      <c r="B34" s="202" t="s">
        <v>461</v>
      </c>
      <c r="C34" s="82" t="s">
        <v>70</v>
      </c>
      <c r="D34" s="88"/>
      <c r="E34" s="89" t="s">
        <v>460</v>
      </c>
      <c r="F34" s="89"/>
      <c r="G34" s="96" t="s">
        <v>115</v>
      </c>
      <c r="H34" s="206" t="s">
        <v>1059</v>
      </c>
      <c r="I34" s="63" t="s">
        <v>9</v>
      </c>
      <c r="J34" s="62">
        <f>COUNTIF(Table48[[#This Row],[Core Set of Children’s Health Care Quality Measures for Medicaid and CHIP (Child Core Set)
Version date: 03/2015]:[
CMS Medicare Part C &amp; D Star Ratings Measures
Version date: 10/2014 (2015) and 2/20/2015 (2016)]],"*yes*")</f>
        <v>4</v>
      </c>
      <c r="K34" s="63" t="s">
        <v>1</v>
      </c>
      <c r="L34" s="63" t="s">
        <v>977</v>
      </c>
      <c r="M34" s="63" t="s">
        <v>1</v>
      </c>
      <c r="N34" s="63" t="s">
        <v>1</v>
      </c>
      <c r="O34" s="63"/>
      <c r="P34" s="63"/>
      <c r="Q34" s="63"/>
      <c r="R34" s="63"/>
      <c r="S34" s="285"/>
      <c r="T34" s="63"/>
      <c r="U34" s="63"/>
      <c r="V34" s="63"/>
      <c r="W34" s="63"/>
      <c r="X34" s="63"/>
      <c r="Y34" s="63">
        <v>19</v>
      </c>
      <c r="Z34" s="63" t="s">
        <v>1</v>
      </c>
      <c r="AA34" s="63" t="s">
        <v>1</v>
      </c>
      <c r="AB34" s="63" t="s">
        <v>1</v>
      </c>
      <c r="AC34" s="285" t="s">
        <v>1</v>
      </c>
      <c r="AD34" s="285" t="s">
        <v>1</v>
      </c>
    </row>
    <row r="35" spans="1:30" s="26" customFormat="1" ht="144">
      <c r="A35" s="294" t="s">
        <v>741</v>
      </c>
      <c r="B35" s="202" t="s">
        <v>463</v>
      </c>
      <c r="C35" s="83" t="s">
        <v>234</v>
      </c>
      <c r="D35" s="90"/>
      <c r="E35" s="91" t="s">
        <v>462</v>
      </c>
      <c r="F35" s="91"/>
      <c r="G35" s="96" t="s">
        <v>115</v>
      </c>
      <c r="H35" s="206" t="s">
        <v>1115</v>
      </c>
      <c r="I35" s="63" t="s">
        <v>9</v>
      </c>
      <c r="J35" s="62">
        <f>COUNTIF(Table48[[#This Row],[Core Set of Children’s Health Care Quality Measures for Medicaid and CHIP (Child Core Set)
Version date: 03/2015]:[
CMS Medicare Part C &amp; D Star Ratings Measures
Version date: 10/2014 (2015) and 2/20/2015 (2016)]],"*yes*")</f>
        <v>0</v>
      </c>
      <c r="K35" s="63"/>
      <c r="L35" s="63"/>
      <c r="M35" s="63"/>
      <c r="N35" s="63"/>
      <c r="O35" s="63"/>
      <c r="P35" s="63"/>
      <c r="Q35" s="63"/>
      <c r="R35" s="63"/>
      <c r="S35" s="285"/>
      <c r="T35" s="63"/>
      <c r="U35" s="63"/>
      <c r="V35" s="63"/>
      <c r="W35" s="63"/>
      <c r="X35" s="63"/>
      <c r="Y35" s="63">
        <v>6</v>
      </c>
      <c r="Z35" s="63"/>
      <c r="AA35" s="63"/>
      <c r="AB35" s="63"/>
      <c r="AC35" s="285" t="s">
        <v>1</v>
      </c>
      <c r="AD35" s="285"/>
    </row>
    <row r="36" spans="1:30" s="26" customFormat="1" ht="126">
      <c r="A36" s="295" t="s">
        <v>766</v>
      </c>
      <c r="B36" s="202" t="s">
        <v>1323</v>
      </c>
      <c r="C36" s="82" t="s">
        <v>197</v>
      </c>
      <c r="D36" s="88"/>
      <c r="E36" s="89" t="s">
        <v>1322</v>
      </c>
      <c r="F36" s="89"/>
      <c r="G36" s="96" t="s">
        <v>43</v>
      </c>
      <c r="H36" s="206" t="s">
        <v>1134</v>
      </c>
      <c r="I36" s="63" t="s">
        <v>563</v>
      </c>
      <c r="J36" s="62">
        <f>COUNTIF(Table48[[#This Row],[Core Set of Children’s Health Care Quality Measures for Medicaid and CHIP (Child Core Set)
Version date: 03/2015]:[
CMS Medicare Part C &amp; D Star Ratings Measures
Version date: 10/2014 (2015) and 2/20/2015 (2016)]],"*yes*")</f>
        <v>2</v>
      </c>
      <c r="K36" s="63" t="s">
        <v>1</v>
      </c>
      <c r="L36" s="63"/>
      <c r="M36" s="63"/>
      <c r="N36" s="63"/>
      <c r="O36" s="63"/>
      <c r="P36" s="63"/>
      <c r="Q36" s="63"/>
      <c r="R36" s="63"/>
      <c r="S36" s="285" t="s">
        <v>1712</v>
      </c>
      <c r="T36" s="63"/>
      <c r="U36" s="63"/>
      <c r="V36" s="63"/>
      <c r="W36" s="63"/>
      <c r="X36" s="63"/>
      <c r="Y36" s="63">
        <v>12</v>
      </c>
      <c r="Z36" s="63"/>
      <c r="AA36" s="63" t="s">
        <v>1</v>
      </c>
      <c r="AB36" s="63"/>
      <c r="AC36" s="285" t="s">
        <v>1</v>
      </c>
      <c r="AD36" s="285"/>
    </row>
    <row r="37" spans="1:30" s="26" customFormat="1" ht="288">
      <c r="A37" s="294" t="s">
        <v>2647</v>
      </c>
      <c r="B37" s="84" t="s">
        <v>2651</v>
      </c>
      <c r="C37" s="84" t="s">
        <v>2650</v>
      </c>
      <c r="D37" s="98"/>
      <c r="E37" s="94"/>
      <c r="F37" s="94"/>
      <c r="G37" s="96" t="s">
        <v>2652</v>
      </c>
      <c r="H37" s="66" t="s">
        <v>2653</v>
      </c>
      <c r="I37" s="214" t="s">
        <v>9</v>
      </c>
      <c r="J37" s="62">
        <f>COUNTIF(Table48[[#This Row],[Core Set of Children’s Health Care Quality Measures for Medicaid and CHIP (Child Core Set)
Version date: 03/2015]:[
CMS Medicare Part C &amp; D Star Ratings Measures
Version date: 10/2014 (2015) and 2/20/2015 (2016)]],"*yes*")</f>
        <v>0</v>
      </c>
      <c r="K37" s="63"/>
      <c r="L37" s="63"/>
      <c r="M37" s="63"/>
      <c r="N37" s="63"/>
      <c r="O37" s="63"/>
      <c r="P37" s="63"/>
      <c r="Q37" s="63"/>
      <c r="R37" s="63"/>
      <c r="S37" s="285"/>
      <c r="T37" s="63"/>
      <c r="U37" s="63"/>
      <c r="V37" s="63"/>
      <c r="W37" s="63"/>
      <c r="X37" s="63"/>
      <c r="Y37" s="63"/>
      <c r="Z37" s="63"/>
      <c r="AA37" s="63"/>
      <c r="AB37" s="63"/>
      <c r="AC37" s="285" t="s">
        <v>1</v>
      </c>
      <c r="AD37" s="285"/>
    </row>
    <row r="38" spans="1:30" s="26" customFormat="1" ht="108">
      <c r="A38" s="295" t="s">
        <v>768</v>
      </c>
      <c r="B38" s="202" t="s">
        <v>507</v>
      </c>
      <c r="C38" s="82" t="s">
        <v>93</v>
      </c>
      <c r="D38" s="88"/>
      <c r="E38" s="89" t="s">
        <v>508</v>
      </c>
      <c r="F38" s="89"/>
      <c r="G38" s="96" t="s">
        <v>43</v>
      </c>
      <c r="H38" s="206" t="s">
        <v>1177</v>
      </c>
      <c r="I38" s="63" t="s">
        <v>9</v>
      </c>
      <c r="J38" s="62">
        <f>COUNTIF(Table48[[#This Row],[Core Set of Children’s Health Care Quality Measures for Medicaid and CHIP (Child Core Set)
Version date: 03/2015]:[
CMS Medicare Part C &amp; D Star Ratings Measures
Version date: 10/2014 (2015) and 2/20/2015 (2016)]],"*yes*")</f>
        <v>2</v>
      </c>
      <c r="K38" s="63" t="s">
        <v>1</v>
      </c>
      <c r="L38" s="63" t="s">
        <v>951</v>
      </c>
      <c r="M38" s="63"/>
      <c r="N38" s="63"/>
      <c r="O38" s="63"/>
      <c r="P38" s="63"/>
      <c r="Q38" s="63"/>
      <c r="R38" s="63"/>
      <c r="S38" s="285"/>
      <c r="T38" s="63"/>
      <c r="U38" s="63"/>
      <c r="V38" s="63"/>
      <c r="W38" s="63"/>
      <c r="X38" s="63"/>
      <c r="Y38" s="63">
        <v>12</v>
      </c>
      <c r="Z38" s="63"/>
      <c r="AA38" s="63"/>
      <c r="AB38" s="63"/>
      <c r="AC38" s="285" t="s">
        <v>1</v>
      </c>
      <c r="AD38" s="285" t="s">
        <v>1</v>
      </c>
    </row>
    <row r="39" spans="1:30" s="26" customFormat="1" ht="378">
      <c r="A39" s="294" t="s">
        <v>776</v>
      </c>
      <c r="B39" s="202" t="s">
        <v>512</v>
      </c>
      <c r="C39" s="82" t="s">
        <v>202</v>
      </c>
      <c r="D39" s="88"/>
      <c r="E39" s="89" t="s">
        <v>511</v>
      </c>
      <c r="F39" s="89"/>
      <c r="G39" s="96" t="s">
        <v>43</v>
      </c>
      <c r="H39" s="206" t="s">
        <v>1241</v>
      </c>
      <c r="I39" s="63" t="s">
        <v>9</v>
      </c>
      <c r="J39" s="62">
        <f>COUNTIF(Table48[[#This Row],[Core Set of Children’s Health Care Quality Measures for Medicaid and CHIP (Child Core Set)
Version date: 03/2015]:[
CMS Medicare Part C &amp; D Star Ratings Measures
Version date: 10/2014 (2015) and 2/20/2015 (2016)]],"*yes*")</f>
        <v>4</v>
      </c>
      <c r="K39" s="63"/>
      <c r="L39" s="63"/>
      <c r="M39" s="63" t="s">
        <v>1</v>
      </c>
      <c r="N39" s="63" t="s">
        <v>203</v>
      </c>
      <c r="O39" s="63"/>
      <c r="P39" s="63"/>
      <c r="Q39" s="63"/>
      <c r="R39" s="63"/>
      <c r="S39" s="285"/>
      <c r="T39" s="63" t="s">
        <v>1</v>
      </c>
      <c r="U39" s="63" t="s">
        <v>2764</v>
      </c>
      <c r="V39" s="63"/>
      <c r="W39" s="63"/>
      <c r="X39" s="63"/>
      <c r="Y39" s="63">
        <v>9</v>
      </c>
      <c r="Z39" s="63"/>
      <c r="AA39" s="63" t="s">
        <v>1</v>
      </c>
      <c r="AB39" s="63" t="s">
        <v>1</v>
      </c>
      <c r="AC39" s="285" t="s">
        <v>1</v>
      </c>
      <c r="AD39" s="285" t="s">
        <v>1</v>
      </c>
    </row>
    <row r="40" spans="1:30" s="26" customFormat="1" ht="108">
      <c r="A40" s="295" t="s">
        <v>780</v>
      </c>
      <c r="B40" s="202" t="s">
        <v>1143</v>
      </c>
      <c r="C40" s="82" t="s">
        <v>205</v>
      </c>
      <c r="D40" s="88"/>
      <c r="E40" s="89" t="s">
        <v>515</v>
      </c>
      <c r="F40" s="89"/>
      <c r="G40" s="96" t="s">
        <v>115</v>
      </c>
      <c r="H40" s="206" t="s">
        <v>1494</v>
      </c>
      <c r="I40" s="63" t="s">
        <v>563</v>
      </c>
      <c r="J40" s="62">
        <f>COUNTIF(Table48[[#This Row],[Core Set of Children’s Health Care Quality Measures for Medicaid and CHIP (Child Core Set)
Version date: 03/2015]:[
CMS Medicare Part C &amp; D Star Ratings Measures
Version date: 10/2014 (2015) and 2/20/2015 (2016)]],"*yes*")</f>
        <v>1</v>
      </c>
      <c r="K40" s="63" t="s">
        <v>1</v>
      </c>
      <c r="L40" s="63"/>
      <c r="M40" s="63"/>
      <c r="N40" s="63"/>
      <c r="O40" s="63"/>
      <c r="P40" s="63"/>
      <c r="Q40" s="63"/>
      <c r="R40" s="63"/>
      <c r="S40" s="285"/>
      <c r="T40" s="63"/>
      <c r="U40" s="63"/>
      <c r="V40" s="63"/>
      <c r="W40" s="63"/>
      <c r="X40" s="63"/>
      <c r="Y40" s="63"/>
      <c r="Z40" s="63"/>
      <c r="AA40" s="63"/>
      <c r="AB40" s="63"/>
      <c r="AC40" s="285" t="s">
        <v>1</v>
      </c>
      <c r="AD40" s="285"/>
    </row>
    <row r="41" spans="1:30" s="26" customFormat="1" ht="409.5">
      <c r="A41" s="294" t="s">
        <v>808</v>
      </c>
      <c r="B41" s="202" t="s">
        <v>286</v>
      </c>
      <c r="C41" s="202" t="s">
        <v>117</v>
      </c>
      <c r="D41" s="66"/>
      <c r="E41" s="63" t="s">
        <v>2636</v>
      </c>
      <c r="F41" s="63"/>
      <c r="G41" s="96" t="s">
        <v>115</v>
      </c>
      <c r="H41" s="206" t="s">
        <v>1216</v>
      </c>
      <c r="I41" s="63" t="s">
        <v>9</v>
      </c>
      <c r="J41" s="62">
        <f>COUNTIF(Table48[[#This Row],[Core Set of Children’s Health Care Quality Measures for Medicaid and CHIP (Child Core Set)
Version date: 03/2015]:[
CMS Medicare Part C &amp; D Star Ratings Measures
Version date: 10/2014 (2015) and 2/20/2015 (2016)]],"*yes*")</f>
        <v>0</v>
      </c>
      <c r="K41" s="63"/>
      <c r="L41" s="63"/>
      <c r="M41" s="63"/>
      <c r="N41" s="63"/>
      <c r="O41" s="63"/>
      <c r="P41" s="63"/>
      <c r="Q41" s="63"/>
      <c r="R41" s="63"/>
      <c r="S41" s="285"/>
      <c r="T41" s="63"/>
      <c r="U41" s="63"/>
      <c r="V41" s="63"/>
      <c r="W41" s="63"/>
      <c r="X41" s="63"/>
      <c r="Y41" s="63">
        <v>6</v>
      </c>
      <c r="Z41" s="63"/>
      <c r="AA41" s="63"/>
      <c r="AB41" s="63"/>
      <c r="AC41" s="285" t="s">
        <v>1</v>
      </c>
      <c r="AD41" s="285"/>
    </row>
    <row r="42" spans="1:30" s="26" customFormat="1" ht="162">
      <c r="A42" s="295" t="s">
        <v>809</v>
      </c>
      <c r="B42" s="202" t="s">
        <v>287</v>
      </c>
      <c r="C42" s="202" t="s">
        <v>117</v>
      </c>
      <c r="D42" s="66"/>
      <c r="E42" s="63" t="s">
        <v>2635</v>
      </c>
      <c r="F42" s="63"/>
      <c r="G42" s="96" t="s">
        <v>115</v>
      </c>
      <c r="H42" s="206" t="s">
        <v>1204</v>
      </c>
      <c r="I42" s="63" t="s">
        <v>563</v>
      </c>
      <c r="J42" s="62">
        <f>COUNTIF(Table48[[#This Row],[Core Set of Children’s Health Care Quality Measures for Medicaid and CHIP (Child Core Set)
Version date: 03/2015]:[
CMS Medicare Part C &amp; D Star Ratings Measures
Version date: 10/2014 (2015) and 2/20/2015 (2016)]],"*yes*")</f>
        <v>0</v>
      </c>
      <c r="K42" s="63"/>
      <c r="L42" s="63"/>
      <c r="M42" s="63"/>
      <c r="N42" s="63"/>
      <c r="O42" s="63"/>
      <c r="P42" s="63"/>
      <c r="Q42" s="63"/>
      <c r="R42" s="63"/>
      <c r="S42" s="285"/>
      <c r="T42" s="63"/>
      <c r="U42" s="63"/>
      <c r="V42" s="63"/>
      <c r="W42" s="63"/>
      <c r="X42" s="63"/>
      <c r="Y42" s="63">
        <v>9</v>
      </c>
      <c r="Z42" s="63"/>
      <c r="AA42" s="63"/>
      <c r="AB42" s="63"/>
      <c r="AC42" s="285" t="s">
        <v>1</v>
      </c>
      <c r="AD42" s="285" t="s">
        <v>1</v>
      </c>
    </row>
    <row r="43" spans="1:30" s="26" customFormat="1" ht="324">
      <c r="A43" s="294" t="s">
        <v>817</v>
      </c>
      <c r="B43" s="202" t="s">
        <v>534</v>
      </c>
      <c r="C43" s="82" t="s">
        <v>117</v>
      </c>
      <c r="D43" s="88"/>
      <c r="E43" s="89" t="s">
        <v>533</v>
      </c>
      <c r="F43" s="89"/>
      <c r="G43" s="96" t="s">
        <v>43</v>
      </c>
      <c r="H43" s="206" t="s">
        <v>1219</v>
      </c>
      <c r="I43" s="63" t="s">
        <v>9</v>
      </c>
      <c r="J43" s="62">
        <f>COUNTIF(Table48[[#This Row],[Core Set of Children’s Health Care Quality Measures for Medicaid and CHIP (Child Core Set)
Version date: 03/2015]:[
CMS Medicare Part C &amp; D Star Ratings Measures
Version date: 10/2014 (2015) and 2/20/2015 (2016)]],"*yes*")</f>
        <v>1</v>
      </c>
      <c r="K43" s="63" t="s">
        <v>1</v>
      </c>
      <c r="L43" s="63"/>
      <c r="M43" s="63"/>
      <c r="N43" s="63"/>
      <c r="O43" s="63"/>
      <c r="P43" s="63"/>
      <c r="Q43" s="63"/>
      <c r="R43" s="63"/>
      <c r="S43" s="285"/>
      <c r="T43" s="63"/>
      <c r="U43" s="63"/>
      <c r="V43" s="63"/>
      <c r="W43" s="63"/>
      <c r="X43" s="63"/>
      <c r="Y43" s="63">
        <v>7</v>
      </c>
      <c r="Z43" s="63"/>
      <c r="AA43" s="63" t="s">
        <v>1</v>
      </c>
      <c r="AB43" s="63"/>
      <c r="AC43" s="285" t="s">
        <v>1</v>
      </c>
      <c r="AD43" s="285"/>
    </row>
    <row r="44" spans="1:30" s="26" customFormat="1" ht="18">
      <c r="A44" s="295" t="s">
        <v>2640</v>
      </c>
      <c r="B44" s="84" t="s">
        <v>2638</v>
      </c>
      <c r="C44" s="84" t="s">
        <v>117</v>
      </c>
      <c r="D44" s="98"/>
      <c r="E44" s="94"/>
      <c r="F44" s="94"/>
      <c r="G44" s="96" t="s">
        <v>2639</v>
      </c>
      <c r="H44" s="66"/>
      <c r="I44" s="214" t="s">
        <v>10</v>
      </c>
      <c r="J44" s="62">
        <f>COUNTIF(Table48[[#This Row],[Core Set of Children’s Health Care Quality Measures for Medicaid and CHIP (Child Core Set)
Version date: 03/2015]:[
CMS Medicare Part C &amp; D Star Ratings Measures
Version date: 10/2014 (2015) and 2/20/2015 (2016)]],"*yes*")</f>
        <v>0</v>
      </c>
      <c r="K44" s="63"/>
      <c r="L44" s="63"/>
      <c r="M44" s="63"/>
      <c r="N44" s="63"/>
      <c r="O44" s="63"/>
      <c r="P44" s="63"/>
      <c r="Q44" s="63"/>
      <c r="R44" s="63"/>
      <c r="S44" s="285"/>
      <c r="T44" s="63"/>
      <c r="U44" s="63"/>
      <c r="V44" s="63"/>
      <c r="W44" s="63"/>
      <c r="X44" s="63"/>
      <c r="Y44" s="63"/>
      <c r="Z44" s="63"/>
      <c r="AA44" s="63"/>
      <c r="AB44" s="63"/>
      <c r="AC44" s="285" t="s">
        <v>1</v>
      </c>
      <c r="AD44" s="285"/>
    </row>
    <row r="45" spans="1:30" s="26" customFormat="1" ht="36">
      <c r="A45" s="294" t="s">
        <v>2644</v>
      </c>
      <c r="B45" s="84" t="s">
        <v>2641</v>
      </c>
      <c r="C45" s="84" t="s">
        <v>117</v>
      </c>
      <c r="D45" s="98"/>
      <c r="E45" s="94"/>
      <c r="F45" s="94"/>
      <c r="G45" s="96" t="s">
        <v>2642</v>
      </c>
      <c r="H45" s="66"/>
      <c r="I45" s="214" t="s">
        <v>10</v>
      </c>
      <c r="J45" s="62">
        <f>COUNTIF(Table48[[#This Row],[Core Set of Children’s Health Care Quality Measures for Medicaid and CHIP (Child Core Set)
Version date: 03/2015]:[
CMS Medicare Part C &amp; D Star Ratings Measures
Version date: 10/2014 (2015) and 2/20/2015 (2016)]],"*yes*")</f>
        <v>0</v>
      </c>
      <c r="K45" s="63"/>
      <c r="L45" s="63"/>
      <c r="M45" s="63"/>
      <c r="N45" s="63"/>
      <c r="O45" s="63"/>
      <c r="P45" s="63"/>
      <c r="Q45" s="63"/>
      <c r="R45" s="63"/>
      <c r="S45" s="285"/>
      <c r="T45" s="63"/>
      <c r="U45" s="63"/>
      <c r="V45" s="63"/>
      <c r="W45" s="63"/>
      <c r="X45" s="63"/>
      <c r="Y45" s="63"/>
      <c r="Z45" s="63"/>
      <c r="AA45" s="63"/>
      <c r="AB45" s="63"/>
      <c r="AC45" s="285" t="s">
        <v>1</v>
      </c>
      <c r="AD45" s="285"/>
    </row>
    <row r="46" spans="1:30" s="26" customFormat="1" ht="54">
      <c r="A46" s="295" t="s">
        <v>2645</v>
      </c>
      <c r="B46" s="84" t="s">
        <v>2643</v>
      </c>
      <c r="C46" s="84" t="s">
        <v>117</v>
      </c>
      <c r="D46" s="98"/>
      <c r="E46" s="94"/>
      <c r="F46" s="94"/>
      <c r="G46" s="96" t="s">
        <v>2642</v>
      </c>
      <c r="H46" s="66"/>
      <c r="I46" s="214" t="s">
        <v>10</v>
      </c>
      <c r="J46" s="62">
        <f>COUNTIF(Table48[[#This Row],[Core Set of Children’s Health Care Quality Measures for Medicaid and CHIP (Child Core Set)
Version date: 03/2015]:[
CMS Medicare Part C &amp; D Star Ratings Measures
Version date: 10/2014 (2015) and 2/20/2015 (2016)]],"*yes*")</f>
        <v>0</v>
      </c>
      <c r="K46" s="63"/>
      <c r="L46" s="63"/>
      <c r="M46" s="63"/>
      <c r="N46" s="63"/>
      <c r="O46" s="63"/>
      <c r="P46" s="63"/>
      <c r="Q46" s="63"/>
      <c r="R46" s="63"/>
      <c r="S46" s="285"/>
      <c r="T46" s="63"/>
      <c r="U46" s="63"/>
      <c r="V46" s="63"/>
      <c r="W46" s="63"/>
      <c r="X46" s="63"/>
      <c r="Y46" s="63"/>
      <c r="Z46" s="63"/>
      <c r="AA46" s="63"/>
      <c r="AB46" s="63"/>
      <c r="AC46" s="285" t="s">
        <v>1</v>
      </c>
      <c r="AD46" s="285"/>
    </row>
    <row r="47" spans="1:30" s="26" customFormat="1" ht="54">
      <c r="A47" s="294" t="s">
        <v>2646</v>
      </c>
      <c r="B47" s="84" t="s">
        <v>2648</v>
      </c>
      <c r="C47" s="84" t="s">
        <v>117</v>
      </c>
      <c r="D47" s="98"/>
      <c r="E47" s="94"/>
      <c r="F47" s="94"/>
      <c r="G47" s="96" t="s">
        <v>2649</v>
      </c>
      <c r="H47" s="66"/>
      <c r="I47" s="214" t="s">
        <v>9</v>
      </c>
      <c r="J47" s="62">
        <f>COUNTIF(Table48[[#This Row],[Core Set of Children’s Health Care Quality Measures for Medicaid and CHIP (Child Core Set)
Version date: 03/2015]:[
CMS Medicare Part C &amp; D Star Ratings Measures
Version date: 10/2014 (2015) and 2/20/2015 (2016)]],"*yes*")</f>
        <v>0</v>
      </c>
      <c r="K47" s="63"/>
      <c r="L47" s="63"/>
      <c r="M47" s="63"/>
      <c r="N47" s="63"/>
      <c r="O47" s="63"/>
      <c r="P47" s="63"/>
      <c r="Q47" s="63"/>
      <c r="R47" s="63"/>
      <c r="S47" s="285"/>
      <c r="T47" s="63"/>
      <c r="U47" s="63"/>
      <c r="V47" s="63"/>
      <c r="W47" s="63"/>
      <c r="X47" s="63"/>
      <c r="Y47" s="63"/>
      <c r="Z47" s="63"/>
      <c r="AA47" s="63"/>
      <c r="AB47" s="63"/>
      <c r="AC47" s="285" t="s">
        <v>1</v>
      </c>
      <c r="AD47" s="285"/>
    </row>
    <row r="48" spans="1:30" s="26" customFormat="1" ht="108">
      <c r="A48" s="295" t="s">
        <v>2656</v>
      </c>
      <c r="B48" s="84" t="s">
        <v>2654</v>
      </c>
      <c r="C48" s="84" t="s">
        <v>117</v>
      </c>
      <c r="D48" s="98"/>
      <c r="E48" s="94"/>
      <c r="F48" s="94"/>
      <c r="G48" s="96" t="s">
        <v>2655</v>
      </c>
      <c r="H48" s="66"/>
      <c r="I48" s="214" t="s">
        <v>9</v>
      </c>
      <c r="J48" s="62">
        <f>COUNTIF(Table48[[#This Row],[Core Set of Children’s Health Care Quality Measures for Medicaid and CHIP (Child Core Set)
Version date: 03/2015]:[
CMS Medicare Part C &amp; D Star Ratings Measures
Version date: 10/2014 (2015) and 2/20/2015 (2016)]],"*yes*")</f>
        <v>0</v>
      </c>
      <c r="K48" s="63"/>
      <c r="L48" s="63"/>
      <c r="M48" s="63"/>
      <c r="N48" s="63"/>
      <c r="O48" s="63"/>
      <c r="P48" s="63"/>
      <c r="Q48" s="63"/>
      <c r="R48" s="63"/>
      <c r="S48" s="285"/>
      <c r="T48" s="63"/>
      <c r="U48" s="63"/>
      <c r="V48" s="63"/>
      <c r="W48" s="63"/>
      <c r="X48" s="63"/>
      <c r="Y48" s="63"/>
      <c r="Z48" s="63"/>
      <c r="AA48" s="63"/>
      <c r="AB48" s="63"/>
      <c r="AC48" s="285" t="s">
        <v>1</v>
      </c>
      <c r="AD48" s="285"/>
    </row>
    <row r="49" spans="1:30" s="26" customFormat="1" ht="54">
      <c r="A49" s="294" t="s">
        <v>2657</v>
      </c>
      <c r="B49" s="84" t="s">
        <v>2660</v>
      </c>
      <c r="C49" s="84" t="s">
        <v>117</v>
      </c>
      <c r="D49" s="98"/>
      <c r="E49" s="94"/>
      <c r="F49" s="94"/>
      <c r="G49" s="96" t="s">
        <v>2661</v>
      </c>
      <c r="H49" s="66"/>
      <c r="I49" s="214" t="s">
        <v>9</v>
      </c>
      <c r="J49" s="62">
        <f>COUNTIF(Table48[[#This Row],[Core Set of Children’s Health Care Quality Measures for Medicaid and CHIP (Child Core Set)
Version date: 03/2015]:[
CMS Medicare Part C &amp; D Star Ratings Measures
Version date: 10/2014 (2015) and 2/20/2015 (2016)]],"*yes*")</f>
        <v>0</v>
      </c>
      <c r="K49" s="63"/>
      <c r="L49" s="63"/>
      <c r="M49" s="63"/>
      <c r="N49" s="63"/>
      <c r="O49" s="63"/>
      <c r="P49" s="63"/>
      <c r="Q49" s="63"/>
      <c r="R49" s="63"/>
      <c r="S49" s="285"/>
      <c r="T49" s="63"/>
      <c r="U49" s="63"/>
      <c r="V49" s="63"/>
      <c r="W49" s="63"/>
      <c r="X49" s="63"/>
      <c r="Y49" s="63"/>
      <c r="Z49" s="63"/>
      <c r="AA49" s="63"/>
      <c r="AB49" s="63"/>
      <c r="AC49" s="285" t="s">
        <v>1</v>
      </c>
      <c r="AD49" s="285"/>
    </row>
    <row r="50" spans="1:30" s="26" customFormat="1" ht="18">
      <c r="A50" s="295" t="s">
        <v>2658</v>
      </c>
      <c r="B50" s="84" t="s">
        <v>2663</v>
      </c>
      <c r="C50" s="84" t="s">
        <v>117</v>
      </c>
      <c r="D50" s="98"/>
      <c r="E50" s="94"/>
      <c r="F50" s="94"/>
      <c r="G50" s="96" t="s">
        <v>2662</v>
      </c>
      <c r="H50" s="66"/>
      <c r="I50" s="214" t="s">
        <v>9</v>
      </c>
      <c r="J50" s="62">
        <f>COUNTIF(Table48[[#This Row],[Core Set of Children’s Health Care Quality Measures for Medicaid and CHIP (Child Core Set)
Version date: 03/2015]:[
CMS Medicare Part C &amp; D Star Ratings Measures
Version date: 10/2014 (2015) and 2/20/2015 (2016)]],"*yes*")</f>
        <v>0</v>
      </c>
      <c r="K50" s="63"/>
      <c r="L50" s="63"/>
      <c r="M50" s="63"/>
      <c r="N50" s="63"/>
      <c r="O50" s="63"/>
      <c r="P50" s="63"/>
      <c r="Q50" s="63"/>
      <c r="R50" s="63"/>
      <c r="S50" s="285"/>
      <c r="T50" s="63"/>
      <c r="U50" s="63"/>
      <c r="V50" s="63"/>
      <c r="W50" s="63"/>
      <c r="X50" s="63"/>
      <c r="Y50" s="63"/>
      <c r="Z50" s="63"/>
      <c r="AA50" s="63"/>
      <c r="AB50" s="63"/>
      <c r="AC50" s="285" t="s">
        <v>1</v>
      </c>
      <c r="AD50" s="285"/>
    </row>
    <row r="51" spans="1:30" s="26" customFormat="1" ht="54">
      <c r="A51" s="294" t="s">
        <v>2659</v>
      </c>
      <c r="B51" s="84" t="s">
        <v>2664</v>
      </c>
      <c r="C51" s="84" t="s">
        <v>117</v>
      </c>
      <c r="D51" s="98"/>
      <c r="E51" s="94"/>
      <c r="F51" s="94"/>
      <c r="G51" s="96" t="s">
        <v>2661</v>
      </c>
      <c r="H51" s="66"/>
      <c r="I51" s="214" t="s">
        <v>2676</v>
      </c>
      <c r="J51" s="62">
        <f>COUNTIF(Table48[[#This Row],[Core Set of Children’s Health Care Quality Measures for Medicaid and CHIP (Child Core Set)
Version date: 03/2015]:[
CMS Medicare Part C &amp; D Star Ratings Measures
Version date: 10/2014 (2015) and 2/20/2015 (2016)]],"*yes*")</f>
        <v>0</v>
      </c>
      <c r="K51" s="63"/>
      <c r="L51" s="63"/>
      <c r="M51" s="63"/>
      <c r="N51" s="63"/>
      <c r="O51" s="63"/>
      <c r="P51" s="63"/>
      <c r="Q51" s="63"/>
      <c r="R51" s="63"/>
      <c r="S51" s="285"/>
      <c r="T51" s="63"/>
      <c r="U51" s="63"/>
      <c r="V51" s="63"/>
      <c r="W51" s="63"/>
      <c r="X51" s="63"/>
      <c r="Y51" s="63"/>
      <c r="Z51" s="63"/>
      <c r="AA51" s="63"/>
      <c r="AB51" s="63"/>
      <c r="AC51" s="285" t="s">
        <v>1</v>
      </c>
      <c r="AD51" s="285"/>
    </row>
    <row r="52" spans="1:30" s="26" customFormat="1" ht="54">
      <c r="A52" s="295" t="s">
        <v>2670</v>
      </c>
      <c r="B52" s="84" t="s">
        <v>2673</v>
      </c>
      <c r="C52" s="84" t="s">
        <v>117</v>
      </c>
      <c r="D52" s="98"/>
      <c r="E52" s="94"/>
      <c r="F52" s="94"/>
      <c r="G52" s="96" t="s">
        <v>2649</v>
      </c>
      <c r="H52" s="66"/>
      <c r="I52" s="214" t="s">
        <v>9</v>
      </c>
      <c r="J52" s="62">
        <f>COUNTIF(Table48[[#This Row],[Core Set of Children’s Health Care Quality Measures for Medicaid and CHIP (Child Core Set)
Version date: 03/2015]:[
CMS Medicare Part C &amp; D Star Ratings Measures
Version date: 10/2014 (2015) and 2/20/2015 (2016)]],"*yes*")</f>
        <v>0</v>
      </c>
      <c r="K52" s="63"/>
      <c r="L52" s="63"/>
      <c r="M52" s="63"/>
      <c r="N52" s="63"/>
      <c r="O52" s="63"/>
      <c r="P52" s="63"/>
      <c r="Q52" s="63"/>
      <c r="R52" s="63"/>
      <c r="S52" s="285"/>
      <c r="T52" s="63"/>
      <c r="U52" s="63"/>
      <c r="V52" s="63"/>
      <c r="W52" s="63"/>
      <c r="X52" s="63"/>
      <c r="Y52" s="63"/>
      <c r="Z52" s="63"/>
      <c r="AA52" s="63"/>
      <c r="AB52" s="63"/>
      <c r="AC52" s="285" t="s">
        <v>1</v>
      </c>
      <c r="AD52" s="285"/>
    </row>
    <row r="53" spans="1:30" s="26" customFormat="1" ht="54">
      <c r="A53" s="294" t="s">
        <v>2671</v>
      </c>
      <c r="B53" s="84" t="s">
        <v>2674</v>
      </c>
      <c r="C53" s="84" t="s">
        <v>117</v>
      </c>
      <c r="D53" s="98"/>
      <c r="E53" s="94"/>
      <c r="F53" s="94"/>
      <c r="G53" s="96" t="s">
        <v>2649</v>
      </c>
      <c r="H53" s="66"/>
      <c r="I53" s="214" t="s">
        <v>9</v>
      </c>
      <c r="J53" s="62">
        <f>COUNTIF(Table48[[#This Row],[Core Set of Children’s Health Care Quality Measures for Medicaid and CHIP (Child Core Set)
Version date: 03/2015]:[
CMS Medicare Part C &amp; D Star Ratings Measures
Version date: 10/2014 (2015) and 2/20/2015 (2016)]],"*yes*")</f>
        <v>0</v>
      </c>
      <c r="K53" s="63"/>
      <c r="L53" s="63"/>
      <c r="M53" s="63"/>
      <c r="N53" s="63"/>
      <c r="O53" s="63"/>
      <c r="P53" s="63"/>
      <c r="Q53" s="63"/>
      <c r="R53" s="63"/>
      <c r="S53" s="285"/>
      <c r="T53" s="63"/>
      <c r="U53" s="63"/>
      <c r="V53" s="63"/>
      <c r="W53" s="63"/>
      <c r="X53" s="63"/>
      <c r="Y53" s="63"/>
      <c r="Z53" s="63"/>
      <c r="AA53" s="63"/>
      <c r="AB53" s="63"/>
      <c r="AC53" s="285" t="s">
        <v>1</v>
      </c>
      <c r="AD53" s="285"/>
    </row>
    <row r="54" spans="1:30" s="26" customFormat="1" ht="54">
      <c r="A54" s="295" t="s">
        <v>2672</v>
      </c>
      <c r="B54" s="84" t="s">
        <v>2675</v>
      </c>
      <c r="C54" s="84" t="s">
        <v>117</v>
      </c>
      <c r="D54" s="98"/>
      <c r="E54" s="94"/>
      <c r="F54" s="94"/>
      <c r="G54" s="96" t="s">
        <v>2649</v>
      </c>
      <c r="H54" s="66"/>
      <c r="I54" s="214" t="s">
        <v>9</v>
      </c>
      <c r="J54" s="62">
        <f>COUNTIF(Table48[[#This Row],[Core Set of Children’s Health Care Quality Measures for Medicaid and CHIP (Child Core Set)
Version date: 03/2015]:[
CMS Medicare Part C &amp; D Star Ratings Measures
Version date: 10/2014 (2015) and 2/20/2015 (2016)]],"*yes*")</f>
        <v>0</v>
      </c>
      <c r="K54" s="63"/>
      <c r="L54" s="63"/>
      <c r="M54" s="63"/>
      <c r="N54" s="63"/>
      <c r="O54" s="63"/>
      <c r="P54" s="63"/>
      <c r="Q54" s="63"/>
      <c r="R54" s="63"/>
      <c r="S54" s="285"/>
      <c r="T54" s="63"/>
      <c r="U54" s="63"/>
      <c r="V54" s="63"/>
      <c r="W54" s="63"/>
      <c r="X54" s="63"/>
      <c r="Y54" s="63"/>
      <c r="Z54" s="63"/>
      <c r="AA54" s="63"/>
      <c r="AB54" s="63"/>
      <c r="AC54" s="285" t="s">
        <v>1</v>
      </c>
      <c r="AD54" s="285"/>
    </row>
    <row r="55" spans="1:30" s="26" customFormat="1" ht="409.5">
      <c r="A55" s="294" t="s">
        <v>595</v>
      </c>
      <c r="B55" s="202" t="s">
        <v>125</v>
      </c>
      <c r="C55" s="82" t="s">
        <v>126</v>
      </c>
      <c r="D55" s="88"/>
      <c r="E55" s="89" t="s">
        <v>468</v>
      </c>
      <c r="F55" s="89"/>
      <c r="G55" s="96" t="s">
        <v>115</v>
      </c>
      <c r="H55" s="206" t="s">
        <v>2608</v>
      </c>
      <c r="I55" s="63" t="s">
        <v>9</v>
      </c>
      <c r="J55" s="62">
        <f>COUNTIF(Table48[[#This Row],[Core Set of Children’s Health Care Quality Measures for Medicaid and CHIP (Child Core Set)
Version date: 03/2015]:[
CMS Medicare Part C &amp; D Star Ratings Measures
Version date: 10/2014 (2015) and 2/20/2015 (2016)]],"*yes*")</f>
        <v>1</v>
      </c>
      <c r="K55" s="63"/>
      <c r="L55" s="63"/>
      <c r="M55" s="63"/>
      <c r="N55" s="63" t="s">
        <v>1</v>
      </c>
      <c r="O55" s="63"/>
      <c r="P55" s="63"/>
      <c r="Q55" s="63"/>
      <c r="R55" s="63"/>
      <c r="S55" s="285"/>
      <c r="T55" s="63"/>
      <c r="U55" s="63"/>
      <c r="V55" s="63"/>
      <c r="W55" s="63"/>
      <c r="X55" s="63"/>
      <c r="Y55" s="63">
        <v>11</v>
      </c>
      <c r="Z55" s="63"/>
      <c r="AA55" s="63"/>
      <c r="AB55" s="63"/>
      <c r="AC55" s="285" t="s">
        <v>2637</v>
      </c>
      <c r="AD55" s="285"/>
    </row>
    <row r="56" spans="1:30" s="26" customFormat="1" ht="108">
      <c r="A56" s="295" t="s">
        <v>586</v>
      </c>
      <c r="B56" s="202" t="s">
        <v>1040</v>
      </c>
      <c r="C56" s="82" t="s">
        <v>147</v>
      </c>
      <c r="D56" s="88"/>
      <c r="E56" s="89"/>
      <c r="F56" s="89"/>
      <c r="G56" s="96" t="s">
        <v>4</v>
      </c>
      <c r="H56" s="206" t="s">
        <v>1472</v>
      </c>
      <c r="I56" s="63" t="s">
        <v>563</v>
      </c>
      <c r="J56" s="62">
        <f>COUNTIF(Table48[[#This Row],[Core Set of Children’s Health Care Quality Measures for Medicaid and CHIP (Child Core Set)
Version date: 03/2015]:[
CMS Medicare Part C &amp; D Star Ratings Measures
Version date: 10/2014 (2015) and 2/20/2015 (2016)]],"*yes*")</f>
        <v>0</v>
      </c>
      <c r="K56" s="77"/>
      <c r="L56" s="63"/>
      <c r="M56" s="77"/>
      <c r="N56" s="77"/>
      <c r="O56" s="77"/>
      <c r="P56" s="77"/>
      <c r="Q56" s="77"/>
      <c r="R56" s="77"/>
      <c r="S56" s="285"/>
      <c r="T56" s="77"/>
      <c r="U56" s="77"/>
      <c r="V56" s="77"/>
      <c r="W56" s="77"/>
      <c r="X56" s="77"/>
      <c r="Y56" s="77"/>
      <c r="Z56" s="63"/>
      <c r="AA56" s="63"/>
      <c r="AB56" s="63"/>
      <c r="AC56" s="285"/>
      <c r="AD56" s="285"/>
    </row>
    <row r="57" spans="1:30" s="26" customFormat="1" ht="409.5">
      <c r="A57" s="294" t="s">
        <v>588</v>
      </c>
      <c r="B57" s="202" t="s">
        <v>466</v>
      </c>
      <c r="C57" s="82" t="s">
        <v>33</v>
      </c>
      <c r="D57" s="88"/>
      <c r="E57" s="89" t="s">
        <v>465</v>
      </c>
      <c r="F57" s="89" t="s">
        <v>890</v>
      </c>
      <c r="G57" s="96" t="s">
        <v>43</v>
      </c>
      <c r="H57" s="206" t="s">
        <v>1229</v>
      </c>
      <c r="I57" s="63" t="s">
        <v>9</v>
      </c>
      <c r="J57" s="62">
        <f>COUNTIF(Table48[[#This Row],[Core Set of Children’s Health Care Quality Measures for Medicaid and CHIP (Child Core Set)
Version date: 03/2015]:[
CMS Medicare Part C &amp; D Star Ratings Measures
Version date: 10/2014 (2015) and 2/20/2015 (2016)]],"*yes*")</f>
        <v>4</v>
      </c>
      <c r="K57" s="63"/>
      <c r="L57" s="63" t="s">
        <v>974</v>
      </c>
      <c r="M57" s="63" t="s">
        <v>1</v>
      </c>
      <c r="N57" s="63" t="s">
        <v>1</v>
      </c>
      <c r="O57" s="63"/>
      <c r="P57" s="63"/>
      <c r="Q57" s="63"/>
      <c r="R57" s="63"/>
      <c r="S57" s="285" t="s">
        <v>2325</v>
      </c>
      <c r="T57" s="63"/>
      <c r="U57" s="63"/>
      <c r="V57" s="63"/>
      <c r="W57" s="63"/>
      <c r="X57" s="63"/>
      <c r="Y57" s="63">
        <v>14</v>
      </c>
      <c r="Z57" s="63"/>
      <c r="AA57" s="63"/>
      <c r="AB57" s="63" t="s">
        <v>1</v>
      </c>
      <c r="AC57" s="285"/>
      <c r="AD57" s="285" t="s">
        <v>1</v>
      </c>
    </row>
    <row r="58" spans="1:30" s="26" customFormat="1" ht="162">
      <c r="A58" s="294" t="s">
        <v>590</v>
      </c>
      <c r="B58" s="202" t="s">
        <v>262</v>
      </c>
      <c r="C58" s="82" t="s">
        <v>247</v>
      </c>
      <c r="D58" s="88"/>
      <c r="E58" s="89"/>
      <c r="F58" s="89"/>
      <c r="G58" s="96" t="s">
        <v>2</v>
      </c>
      <c r="H58" s="206" t="s">
        <v>1004</v>
      </c>
      <c r="I58" s="63" t="s">
        <v>10</v>
      </c>
      <c r="J58" s="62">
        <f>COUNTIF(Table48[[#This Row],[Core Set of Children’s Health Care Quality Measures for Medicaid and CHIP (Child Core Set)
Version date: 03/2015]:[
CMS Medicare Part C &amp; D Star Ratings Measures
Version date: 10/2014 (2015) and 2/20/2015 (2016)]],"*yes*")</f>
        <v>4</v>
      </c>
      <c r="K58" s="63"/>
      <c r="L58" s="63" t="s">
        <v>985</v>
      </c>
      <c r="M58" s="63"/>
      <c r="N58" s="63"/>
      <c r="O58" s="63" t="s">
        <v>246</v>
      </c>
      <c r="P58" s="63"/>
      <c r="Q58" s="63"/>
      <c r="R58" s="63"/>
      <c r="S58" s="285" t="s">
        <v>2337</v>
      </c>
      <c r="T58" s="63"/>
      <c r="U58" s="63" t="s">
        <v>2781</v>
      </c>
      <c r="V58" s="63"/>
      <c r="W58" s="63"/>
      <c r="X58" s="63"/>
      <c r="Y58" s="63"/>
      <c r="Z58" s="63"/>
      <c r="AA58" s="63"/>
      <c r="AB58" s="63"/>
      <c r="AC58" s="285"/>
      <c r="AD58" s="285"/>
    </row>
    <row r="59" spans="1:30" s="26" customFormat="1" ht="409.5">
      <c r="A59" s="295" t="s">
        <v>591</v>
      </c>
      <c r="B59" s="202" t="s">
        <v>249</v>
      </c>
      <c r="C59" s="82" t="s">
        <v>248</v>
      </c>
      <c r="D59" s="88"/>
      <c r="E59" s="89"/>
      <c r="F59" s="89"/>
      <c r="G59" s="96" t="s">
        <v>115</v>
      </c>
      <c r="H59" s="206" t="s">
        <v>1235</v>
      </c>
      <c r="I59" s="63" t="s">
        <v>10</v>
      </c>
      <c r="J59" s="62">
        <f>COUNTIF(Table48[[#This Row],[Core Set of Children’s Health Care Quality Measures for Medicaid and CHIP (Child Core Set)
Version date: 03/2015]:[
CMS Medicare Part C &amp; D Star Ratings Measures
Version date: 10/2014 (2015) and 2/20/2015 (2016)]],"*yes*")</f>
        <v>1</v>
      </c>
      <c r="K59" s="63"/>
      <c r="L59" s="63"/>
      <c r="M59" s="63"/>
      <c r="N59" s="63" t="s">
        <v>211</v>
      </c>
      <c r="O59" s="63"/>
      <c r="P59" s="63"/>
      <c r="Q59" s="63"/>
      <c r="R59" s="63"/>
      <c r="S59" s="285"/>
      <c r="T59" s="63"/>
      <c r="U59" s="63"/>
      <c r="V59" s="63"/>
      <c r="W59" s="63"/>
      <c r="X59" s="63"/>
      <c r="Y59" s="63"/>
      <c r="Z59" s="63"/>
      <c r="AA59" s="63"/>
      <c r="AB59" s="63"/>
      <c r="AC59" s="285"/>
      <c r="AD59" s="285"/>
    </row>
    <row r="60" spans="1:30" s="26" customFormat="1" ht="234">
      <c r="A60" s="294" t="s">
        <v>592</v>
      </c>
      <c r="B60" s="202" t="s">
        <v>259</v>
      </c>
      <c r="C60" s="82" t="s">
        <v>250</v>
      </c>
      <c r="D60" s="88"/>
      <c r="E60" s="89"/>
      <c r="F60" s="89"/>
      <c r="G60" s="96" t="s">
        <v>2</v>
      </c>
      <c r="H60" s="206" t="s">
        <v>1112</v>
      </c>
      <c r="I60" s="63" t="s">
        <v>10</v>
      </c>
      <c r="J60" s="62">
        <f>COUNTIF(Table48[[#This Row],[Core Set of Children’s Health Care Quality Measures for Medicaid and CHIP (Child Core Set)
Version date: 03/2015]:[
CMS Medicare Part C &amp; D Star Ratings Measures
Version date: 10/2014 (2015) and 2/20/2015 (2016)]],"*yes*")</f>
        <v>1</v>
      </c>
      <c r="K60" s="63"/>
      <c r="L60" s="63" t="s">
        <v>986</v>
      </c>
      <c r="M60" s="63"/>
      <c r="N60" s="63"/>
      <c r="O60" s="63"/>
      <c r="P60" s="63"/>
      <c r="Q60" s="63"/>
      <c r="R60" s="63"/>
      <c r="S60" s="285"/>
      <c r="T60" s="63"/>
      <c r="U60" s="63"/>
      <c r="V60" s="63"/>
      <c r="W60" s="63"/>
      <c r="X60" s="63"/>
      <c r="Y60" s="63"/>
      <c r="Z60" s="63"/>
      <c r="AA60" s="63"/>
      <c r="AB60" s="63"/>
      <c r="AC60" s="285"/>
      <c r="AD60" s="285"/>
    </row>
    <row r="61" spans="1:30" s="26" customFormat="1" ht="216">
      <c r="A61" s="295" t="s">
        <v>593</v>
      </c>
      <c r="B61" s="202" t="s">
        <v>148</v>
      </c>
      <c r="C61" s="82" t="s">
        <v>149</v>
      </c>
      <c r="D61" s="88"/>
      <c r="E61" s="89"/>
      <c r="F61" s="89"/>
      <c r="G61" s="96" t="s">
        <v>4</v>
      </c>
      <c r="H61" s="206" t="s">
        <v>1006</v>
      </c>
      <c r="I61" s="63" t="s">
        <v>564</v>
      </c>
      <c r="J61" s="62">
        <f>COUNTIF(Table48[[#This Row],[Core Set of Children’s Health Care Quality Measures for Medicaid and CHIP (Child Core Set)
Version date: 03/2015]:[
CMS Medicare Part C &amp; D Star Ratings Measures
Version date: 10/2014 (2015) and 2/20/2015 (2016)]],"*yes*")</f>
        <v>0</v>
      </c>
      <c r="K61" s="63"/>
      <c r="L61" s="63"/>
      <c r="M61" s="63"/>
      <c r="N61" s="63"/>
      <c r="O61" s="63"/>
      <c r="P61" s="63"/>
      <c r="Q61" s="63"/>
      <c r="R61" s="63"/>
      <c r="S61" s="285"/>
      <c r="T61" s="63"/>
      <c r="U61" s="63"/>
      <c r="V61" s="63"/>
      <c r="W61" s="63"/>
      <c r="X61" s="63"/>
      <c r="Y61" s="63">
        <v>4</v>
      </c>
      <c r="Z61" s="63"/>
      <c r="AA61" s="63"/>
      <c r="AB61" s="63"/>
      <c r="AC61" s="285"/>
      <c r="AD61" s="285"/>
    </row>
    <row r="62" spans="1:30" s="26" customFormat="1" ht="252">
      <c r="A62" s="294" t="s">
        <v>596</v>
      </c>
      <c r="B62" s="202" t="s">
        <v>470</v>
      </c>
      <c r="C62" s="82" t="s">
        <v>17</v>
      </c>
      <c r="D62" s="88"/>
      <c r="E62" s="89" t="s">
        <v>469</v>
      </c>
      <c r="F62" s="89" t="s">
        <v>849</v>
      </c>
      <c r="G62" s="96" t="s">
        <v>43</v>
      </c>
      <c r="H62" s="206" t="s">
        <v>1233</v>
      </c>
      <c r="I62" s="63" t="s">
        <v>563</v>
      </c>
      <c r="J62" s="62">
        <f>COUNTIF(Table48[[#This Row],[Core Set of Children’s Health Care Quality Measures for Medicaid and CHIP (Child Core Set)
Version date: 03/2015]:[
CMS Medicare Part C &amp; D Star Ratings Measures
Version date: 10/2014 (2015) and 2/20/2015 (2016)]],"*yes*")</f>
        <v>3</v>
      </c>
      <c r="K62" s="63"/>
      <c r="L62" s="63"/>
      <c r="M62" s="63"/>
      <c r="N62" s="63"/>
      <c r="O62" s="63"/>
      <c r="P62" s="63"/>
      <c r="Q62" s="63" t="s">
        <v>848</v>
      </c>
      <c r="R62" s="63"/>
      <c r="S62" s="285" t="s">
        <v>2355</v>
      </c>
      <c r="T62" s="63"/>
      <c r="U62" s="63" t="s">
        <v>2779</v>
      </c>
      <c r="V62" s="63"/>
      <c r="W62" s="63"/>
      <c r="X62" s="63"/>
      <c r="Y62" s="63"/>
      <c r="Z62" s="63"/>
      <c r="AA62" s="63"/>
      <c r="AB62" s="63"/>
      <c r="AC62" s="285"/>
      <c r="AD62" s="285"/>
    </row>
    <row r="63" spans="1:30" s="26" customFormat="1" ht="162">
      <c r="A63" s="295" t="s">
        <v>599</v>
      </c>
      <c r="B63" s="202" t="s">
        <v>151</v>
      </c>
      <c r="C63" s="82" t="s">
        <v>39</v>
      </c>
      <c r="D63" s="88"/>
      <c r="E63" s="89"/>
      <c r="F63" s="89" t="s">
        <v>853</v>
      </c>
      <c r="G63" s="96" t="s">
        <v>4</v>
      </c>
      <c r="H63" s="206" t="s">
        <v>1019</v>
      </c>
      <c r="I63" s="63" t="s">
        <v>563</v>
      </c>
      <c r="J63" s="62">
        <f>COUNTIF(Table48[[#This Row],[Core Set of Children’s Health Care Quality Measures for Medicaid and CHIP (Child Core Set)
Version date: 03/2015]:[
CMS Medicare Part C &amp; D Star Ratings Measures
Version date: 10/2014 (2015) and 2/20/2015 (2016)]],"*yes*")</f>
        <v>6</v>
      </c>
      <c r="K63" s="63"/>
      <c r="L63" s="63" t="s">
        <v>948</v>
      </c>
      <c r="M63" s="63"/>
      <c r="N63" s="63"/>
      <c r="O63" s="63" t="s">
        <v>152</v>
      </c>
      <c r="P63" s="63" t="s">
        <v>1</v>
      </c>
      <c r="Q63" s="63" t="s">
        <v>852</v>
      </c>
      <c r="R63" s="63"/>
      <c r="S63" s="285" t="s">
        <v>2319</v>
      </c>
      <c r="T63" s="63" t="s">
        <v>1</v>
      </c>
      <c r="U63" s="63"/>
      <c r="V63" s="63"/>
      <c r="W63" s="63"/>
      <c r="X63" s="63"/>
      <c r="Y63" s="63">
        <v>17</v>
      </c>
      <c r="Z63" s="63"/>
      <c r="AA63" s="63"/>
      <c r="AB63" s="63"/>
      <c r="AC63" s="285"/>
      <c r="AD63" s="285" t="s">
        <v>1</v>
      </c>
    </row>
    <row r="64" spans="1:30" s="26" customFormat="1" ht="378">
      <c r="A64" s="294" t="s">
        <v>1656</v>
      </c>
      <c r="B64" s="202" t="s">
        <v>1593</v>
      </c>
      <c r="C64" s="84" t="s">
        <v>1594</v>
      </c>
      <c r="D64" s="98"/>
      <c r="E64" s="94" t="s">
        <v>1652</v>
      </c>
      <c r="F64" s="94"/>
      <c r="G64" s="96" t="s">
        <v>115</v>
      </c>
      <c r="H64" s="223" t="s">
        <v>1651</v>
      </c>
      <c r="I64" s="214" t="s">
        <v>10</v>
      </c>
      <c r="J64" s="62">
        <f>COUNTIF(Table48[[#This Row],[Core Set of Children’s Health Care Quality Measures for Medicaid and CHIP (Child Core Set)
Version date: 03/2015]:[
CMS Medicare Part C &amp; D Star Ratings Measures
Version date: 10/2014 (2015) and 2/20/2015 (2016)]],"*yes*")</f>
        <v>1</v>
      </c>
      <c r="K64" s="63"/>
      <c r="L64" s="63"/>
      <c r="M64" s="63"/>
      <c r="N64" s="63"/>
      <c r="O64" s="63"/>
      <c r="P64" s="63"/>
      <c r="Q64" s="63"/>
      <c r="R64" s="63"/>
      <c r="S64" s="285"/>
      <c r="T64" s="63"/>
      <c r="U64" s="63" t="s">
        <v>2746</v>
      </c>
      <c r="V64" s="63"/>
      <c r="W64" s="63"/>
      <c r="X64" s="63"/>
      <c r="Y64" s="63"/>
      <c r="Z64" s="63"/>
      <c r="AA64" s="63"/>
      <c r="AB64" s="63"/>
      <c r="AC64" s="285"/>
      <c r="AD64" s="285"/>
    </row>
    <row r="65" spans="1:30" s="26" customFormat="1" ht="288">
      <c r="A65" s="295" t="s">
        <v>1657</v>
      </c>
      <c r="B65" s="202" t="s">
        <v>1595</v>
      </c>
      <c r="C65" s="84" t="s">
        <v>1596</v>
      </c>
      <c r="D65" s="98"/>
      <c r="E65" s="94"/>
      <c r="F65" s="94"/>
      <c r="G65" s="96" t="s">
        <v>115</v>
      </c>
      <c r="H65" s="66" t="s">
        <v>1597</v>
      </c>
      <c r="I65" s="214" t="s">
        <v>10</v>
      </c>
      <c r="J65" s="62">
        <f>COUNTIF(Table48[[#This Row],[Core Set of Children’s Health Care Quality Measures for Medicaid and CHIP (Child Core Set)
Version date: 03/2015]:[
CMS Medicare Part C &amp; D Star Ratings Measures
Version date: 10/2014 (2015) and 2/20/2015 (2016)]],"*yes*")</f>
        <v>1</v>
      </c>
      <c r="K65" s="63"/>
      <c r="L65" s="63"/>
      <c r="M65" s="63"/>
      <c r="N65" s="63"/>
      <c r="O65" s="63"/>
      <c r="P65" s="63"/>
      <c r="Q65" s="63"/>
      <c r="R65" s="63"/>
      <c r="S65" s="285"/>
      <c r="T65" s="63"/>
      <c r="U65" s="63" t="s">
        <v>2759</v>
      </c>
      <c r="V65" s="63"/>
      <c r="W65" s="63"/>
      <c r="X65" s="63"/>
      <c r="Y65" s="63"/>
      <c r="Z65" s="63"/>
      <c r="AA65" s="63"/>
      <c r="AB65" s="63"/>
      <c r="AC65" s="285"/>
      <c r="AD65" s="285"/>
    </row>
    <row r="66" spans="1:30" s="26" customFormat="1" ht="409.5">
      <c r="A66" s="294" t="s">
        <v>1658</v>
      </c>
      <c r="B66" s="202" t="s">
        <v>1598</v>
      </c>
      <c r="C66" s="84" t="s">
        <v>1599</v>
      </c>
      <c r="D66" s="98"/>
      <c r="E66" s="94" t="s">
        <v>1653</v>
      </c>
      <c r="F66" s="94"/>
      <c r="G66" s="96" t="s">
        <v>115</v>
      </c>
      <c r="H66" s="66" t="s">
        <v>1600</v>
      </c>
      <c r="I66" s="214" t="s">
        <v>10</v>
      </c>
      <c r="J66" s="62">
        <f>COUNTIF(Table48[[#This Row],[Core Set of Children’s Health Care Quality Measures for Medicaid and CHIP (Child Core Set)
Version date: 03/2015]:[
CMS Medicare Part C &amp; D Star Ratings Measures
Version date: 10/2014 (2015) and 2/20/2015 (2016)]],"*yes*")</f>
        <v>1</v>
      </c>
      <c r="K66" s="63"/>
      <c r="L66" s="63"/>
      <c r="M66" s="63"/>
      <c r="N66" s="63"/>
      <c r="O66" s="63"/>
      <c r="P66" s="63"/>
      <c r="Q66" s="63"/>
      <c r="R66" s="63"/>
      <c r="S66" s="285"/>
      <c r="T66" s="63"/>
      <c r="U66" s="63" t="s">
        <v>2763</v>
      </c>
      <c r="V66" s="63"/>
      <c r="W66" s="63"/>
      <c r="X66" s="63"/>
      <c r="Y66" s="63"/>
      <c r="Z66" s="63"/>
      <c r="AA66" s="63"/>
      <c r="AB66" s="63"/>
      <c r="AC66" s="285"/>
      <c r="AD66" s="285"/>
    </row>
    <row r="67" spans="1:30" s="211" customFormat="1" ht="98.25" customHeight="1">
      <c r="A67" s="295" t="s">
        <v>1508</v>
      </c>
      <c r="B67" s="202" t="s">
        <v>2785</v>
      </c>
      <c r="C67" s="82" t="s">
        <v>118</v>
      </c>
      <c r="D67" s="88"/>
      <c r="E67" s="89" t="s">
        <v>2786</v>
      </c>
      <c r="F67" s="89"/>
      <c r="G67" s="96" t="s">
        <v>115</v>
      </c>
      <c r="H67" s="206" t="s">
        <v>2784</v>
      </c>
      <c r="I67" s="63" t="s">
        <v>10</v>
      </c>
      <c r="J67" s="62">
        <f>COUNTIF(Table48[[#This Row],[Core Set of Children’s Health Care Quality Measures for Medicaid and CHIP (Child Core Set)
Version date: 03/2015]:[
CMS Medicare Part C &amp; D Star Ratings Measures
Version date: 10/2014 (2015) and 2/20/2015 (2016)]],"*yes*")</f>
        <v>1</v>
      </c>
      <c r="K67" s="63"/>
      <c r="L67" s="63"/>
      <c r="M67" s="63"/>
      <c r="N67" s="63" t="s">
        <v>1</v>
      </c>
      <c r="O67" s="63"/>
      <c r="P67" s="63"/>
      <c r="Q67" s="63"/>
      <c r="R67" s="63"/>
      <c r="S67" s="285"/>
      <c r="T67" s="63"/>
      <c r="U67" s="63"/>
      <c r="V67" s="63"/>
      <c r="W67" s="63"/>
      <c r="X67" s="63"/>
      <c r="Y67" s="63">
        <v>4</v>
      </c>
      <c r="Z67" s="63"/>
      <c r="AA67" s="63"/>
      <c r="AB67" s="63"/>
      <c r="AC67" s="285"/>
      <c r="AD67" s="285"/>
    </row>
    <row r="68" spans="1:30" s="211" customFormat="1" ht="98.25" customHeight="1">
      <c r="A68" s="294" t="s">
        <v>1659</v>
      </c>
      <c r="B68" s="202" t="s">
        <v>1601</v>
      </c>
      <c r="C68" s="84" t="s">
        <v>1602</v>
      </c>
      <c r="D68" s="98"/>
      <c r="E68" s="94"/>
      <c r="F68" s="94"/>
      <c r="G68" s="96" t="s">
        <v>115</v>
      </c>
      <c r="H68" s="66" t="s">
        <v>1603</v>
      </c>
      <c r="I68" s="214" t="s">
        <v>10</v>
      </c>
      <c r="J68" s="62">
        <f>COUNTIF(Table48[[#This Row],[Core Set of Children’s Health Care Quality Measures for Medicaid and CHIP (Child Core Set)
Version date: 03/2015]:[
CMS Medicare Part C &amp; D Star Ratings Measures
Version date: 10/2014 (2015) and 2/20/2015 (2016)]],"*yes*")</f>
        <v>1</v>
      </c>
      <c r="K68" s="63"/>
      <c r="L68" s="63"/>
      <c r="M68" s="63"/>
      <c r="N68" s="63"/>
      <c r="O68" s="63"/>
      <c r="P68" s="63"/>
      <c r="Q68" s="63"/>
      <c r="R68" s="63"/>
      <c r="S68" s="285"/>
      <c r="T68" s="63"/>
      <c r="U68" s="63" t="s">
        <v>2744</v>
      </c>
      <c r="V68" s="63"/>
      <c r="W68" s="63"/>
      <c r="X68" s="63"/>
      <c r="Y68" s="63"/>
      <c r="Z68" s="63"/>
      <c r="AA68" s="63"/>
      <c r="AB68" s="63"/>
      <c r="AC68" s="285"/>
      <c r="AD68" s="285"/>
    </row>
    <row r="69" spans="1:30" s="26" customFormat="1" ht="73.5" customHeight="1">
      <c r="A69" s="295" t="s">
        <v>2404</v>
      </c>
      <c r="B69" s="279" t="s">
        <v>1715</v>
      </c>
      <c r="C69" s="84" t="s">
        <v>2216</v>
      </c>
      <c r="D69" s="98"/>
      <c r="E69" s="94"/>
      <c r="F69" s="94"/>
      <c r="G69" s="96" t="s">
        <v>115</v>
      </c>
      <c r="H69" s="66" t="s">
        <v>2281</v>
      </c>
      <c r="I69" s="260"/>
      <c r="J69" s="62">
        <f>COUNTIF(Table48[[#This Row],[Core Set of Children’s Health Care Quality Measures for Medicaid and CHIP (Child Core Set)
Version date: 03/2015]:[
CMS Medicare Part C &amp; D Star Ratings Measures
Version date: 10/2014 (2015) and 2/20/2015 (2016)]],"*yes*")</f>
        <v>1</v>
      </c>
      <c r="K69" s="63"/>
      <c r="L69" s="63"/>
      <c r="M69" s="63"/>
      <c r="N69" s="63"/>
      <c r="O69" s="63"/>
      <c r="P69" s="63"/>
      <c r="Q69" s="63"/>
      <c r="R69" s="63"/>
      <c r="S69" s="287" t="s">
        <v>2365</v>
      </c>
      <c r="T69" s="63"/>
      <c r="U69" s="63"/>
      <c r="V69" s="63"/>
      <c r="W69" s="63"/>
      <c r="X69" s="63"/>
      <c r="Y69" s="63"/>
      <c r="Z69" s="63"/>
      <c r="AA69" s="63"/>
      <c r="AB69" s="63"/>
      <c r="AC69" s="285"/>
      <c r="AD69" s="285"/>
    </row>
    <row r="70" spans="1:30" s="26" customFormat="1" ht="162">
      <c r="A70" s="294" t="s">
        <v>2407</v>
      </c>
      <c r="B70" s="279" t="s">
        <v>1716</v>
      </c>
      <c r="C70" s="84" t="s">
        <v>2217</v>
      </c>
      <c r="D70" s="98"/>
      <c r="E70" s="94"/>
      <c r="F70" s="94"/>
      <c r="G70" s="96" t="s">
        <v>115</v>
      </c>
      <c r="H70" s="66" t="s">
        <v>1717</v>
      </c>
      <c r="I70" s="214"/>
      <c r="J70" s="62">
        <f>COUNTIF(Table48[[#This Row],[Core Set of Children’s Health Care Quality Measures for Medicaid and CHIP (Child Core Set)
Version date: 03/2015]:[
CMS Medicare Part C &amp; D Star Ratings Measures
Version date: 10/2014 (2015) and 2/20/2015 (2016)]],"*yes*")</f>
        <v>1</v>
      </c>
      <c r="K70" s="63"/>
      <c r="L70" s="63"/>
      <c r="M70" s="63"/>
      <c r="N70" s="63"/>
      <c r="O70" s="63"/>
      <c r="P70" s="63"/>
      <c r="Q70" s="63"/>
      <c r="R70" s="63"/>
      <c r="S70" s="287" t="s">
        <v>2390</v>
      </c>
      <c r="T70" s="63"/>
      <c r="U70" s="63"/>
      <c r="V70" s="63"/>
      <c r="W70" s="63"/>
      <c r="X70" s="63"/>
      <c r="Y70" s="63"/>
      <c r="Z70" s="63"/>
      <c r="AA70" s="63"/>
      <c r="AB70" s="63"/>
      <c r="AC70" s="285"/>
      <c r="AD70" s="285"/>
    </row>
    <row r="71" spans="1:30" s="26" customFormat="1" ht="342">
      <c r="A71" s="295" t="s">
        <v>608</v>
      </c>
      <c r="B71" s="202" t="s">
        <v>57</v>
      </c>
      <c r="C71" s="82" t="s">
        <v>58</v>
      </c>
      <c r="D71" s="88"/>
      <c r="E71" s="89"/>
      <c r="F71" s="89"/>
      <c r="G71" s="96" t="s">
        <v>4</v>
      </c>
      <c r="H71" s="206" t="s">
        <v>1231</v>
      </c>
      <c r="I71" s="63" t="s">
        <v>563</v>
      </c>
      <c r="J71" s="62">
        <f>COUNTIF(Table48[[#This Row],[Core Set of Children’s Health Care Quality Measures for Medicaid and CHIP (Child Core Set)
Version date: 03/2015]:[
CMS Medicare Part C &amp; D Star Ratings Measures
Version date: 10/2014 (2015) and 2/20/2015 (2016)]],"*yes*")</f>
        <v>2</v>
      </c>
      <c r="K71" s="63"/>
      <c r="L71" s="63" t="s">
        <v>966</v>
      </c>
      <c r="M71" s="63"/>
      <c r="N71" s="63"/>
      <c r="O71" s="63"/>
      <c r="P71" s="63"/>
      <c r="Q71" s="63"/>
      <c r="R71" s="63"/>
      <c r="S71" s="285" t="s">
        <v>1705</v>
      </c>
      <c r="T71" s="63"/>
      <c r="U71" s="63"/>
      <c r="V71" s="63"/>
      <c r="W71" s="63"/>
      <c r="X71" s="63"/>
      <c r="Y71" s="63"/>
      <c r="Z71" s="63"/>
      <c r="AA71" s="63"/>
      <c r="AB71" s="63"/>
      <c r="AC71" s="285"/>
      <c r="AD71" s="285"/>
    </row>
    <row r="72" spans="1:30" s="26" customFormat="1" ht="144">
      <c r="A72" s="294" t="s">
        <v>2408</v>
      </c>
      <c r="B72" s="279" t="s">
        <v>1718</v>
      </c>
      <c r="C72" s="84" t="s">
        <v>2218</v>
      </c>
      <c r="D72" s="98"/>
      <c r="E72" s="94"/>
      <c r="F72" s="94"/>
      <c r="G72" s="96" t="s">
        <v>115</v>
      </c>
      <c r="H72" s="66" t="s">
        <v>1719</v>
      </c>
      <c r="I72" s="214"/>
      <c r="J72" s="62">
        <f>COUNTIF(Table48[[#This Row],[Core Set of Children’s Health Care Quality Measures for Medicaid and CHIP (Child Core Set)
Version date: 03/2015]:[
CMS Medicare Part C &amp; D Star Ratings Measures
Version date: 10/2014 (2015) and 2/20/2015 (2016)]],"*yes*")</f>
        <v>1</v>
      </c>
      <c r="K72" s="63"/>
      <c r="L72" s="63"/>
      <c r="M72" s="63"/>
      <c r="N72" s="63"/>
      <c r="O72" s="63"/>
      <c r="P72" s="63"/>
      <c r="Q72" s="63"/>
      <c r="R72" s="63"/>
      <c r="S72" s="287" t="s">
        <v>2368</v>
      </c>
      <c r="T72" s="63"/>
      <c r="U72" s="63"/>
      <c r="V72" s="63"/>
      <c r="W72" s="63"/>
      <c r="X72" s="63"/>
      <c r="Y72" s="63"/>
      <c r="Z72" s="63"/>
      <c r="AA72" s="63"/>
      <c r="AB72" s="63"/>
      <c r="AC72" s="285"/>
      <c r="AD72" s="285"/>
    </row>
    <row r="73" spans="1:30" s="26" customFormat="1" ht="180">
      <c r="A73" s="295" t="s">
        <v>1660</v>
      </c>
      <c r="B73" s="202" t="s">
        <v>1604</v>
      </c>
      <c r="C73" s="84" t="s">
        <v>1605</v>
      </c>
      <c r="D73" s="98"/>
      <c r="E73" s="94" t="s">
        <v>1654</v>
      </c>
      <c r="F73" s="94"/>
      <c r="G73" s="96" t="s">
        <v>115</v>
      </c>
      <c r="H73" s="66" t="s">
        <v>1606</v>
      </c>
      <c r="I73" s="214" t="s">
        <v>563</v>
      </c>
      <c r="J73" s="62">
        <f>COUNTIF(Table48[[#This Row],[Core Set of Children’s Health Care Quality Measures for Medicaid and CHIP (Child Core Set)
Version date: 03/2015]:[
CMS Medicare Part C &amp; D Star Ratings Measures
Version date: 10/2014 (2015) and 2/20/2015 (2016)]],"*yes*")</f>
        <v>1</v>
      </c>
      <c r="K73" s="63"/>
      <c r="L73" s="63"/>
      <c r="M73" s="63"/>
      <c r="N73" s="63"/>
      <c r="O73" s="63"/>
      <c r="P73" s="63"/>
      <c r="Q73" s="63"/>
      <c r="R73" s="63"/>
      <c r="S73" s="285"/>
      <c r="T73" s="63"/>
      <c r="U73" s="63" t="s">
        <v>2753</v>
      </c>
      <c r="V73" s="63"/>
      <c r="W73" s="63"/>
      <c r="X73" s="63"/>
      <c r="Y73" s="63"/>
      <c r="Z73" s="63"/>
      <c r="AA73" s="63"/>
      <c r="AB73" s="63"/>
      <c r="AC73" s="285"/>
      <c r="AD73" s="285"/>
    </row>
    <row r="74" spans="1:30" s="211" customFormat="1" ht="180">
      <c r="A74" s="294" t="s">
        <v>610</v>
      </c>
      <c r="B74" s="202" t="s">
        <v>490</v>
      </c>
      <c r="C74" s="83" t="s">
        <v>236</v>
      </c>
      <c r="D74" s="90"/>
      <c r="E74" s="91" t="s">
        <v>489</v>
      </c>
      <c r="F74" s="91"/>
      <c r="G74" s="96" t="s">
        <v>115</v>
      </c>
      <c r="H74" s="206" t="s">
        <v>1017</v>
      </c>
      <c r="I74" s="63" t="s">
        <v>9</v>
      </c>
      <c r="J74" s="62">
        <f>COUNTIF(Table48[[#This Row],[Core Set of Children’s Health Care Quality Measures for Medicaid and CHIP (Child Core Set)
Version date: 03/2015]:[
CMS Medicare Part C &amp; D Star Ratings Measures
Version date: 10/2014 (2015) and 2/20/2015 (2016)]],"*yes*")</f>
        <v>2</v>
      </c>
      <c r="K74" s="63"/>
      <c r="L74" s="63"/>
      <c r="M74" s="63"/>
      <c r="N74" s="63"/>
      <c r="O74" s="63"/>
      <c r="P74" s="63"/>
      <c r="Q74" s="63"/>
      <c r="R74" s="63"/>
      <c r="S74" s="285" t="s">
        <v>1706</v>
      </c>
      <c r="T74" s="63"/>
      <c r="U74" s="307" t="s">
        <v>2758</v>
      </c>
      <c r="V74" s="63"/>
      <c r="W74" s="63"/>
      <c r="X74" s="63"/>
      <c r="Y74" s="63">
        <v>6</v>
      </c>
      <c r="Z74" s="63"/>
      <c r="AA74" s="63"/>
      <c r="AB74" s="63"/>
      <c r="AC74" s="285"/>
      <c r="AD74" s="285"/>
    </row>
    <row r="75" spans="1:30" s="26" customFormat="1" ht="162">
      <c r="A75" s="295" t="s">
        <v>612</v>
      </c>
      <c r="B75" s="202" t="s">
        <v>41</v>
      </c>
      <c r="C75" s="82" t="s">
        <v>42</v>
      </c>
      <c r="D75" s="88"/>
      <c r="E75" s="89"/>
      <c r="F75" s="89" t="s">
        <v>883</v>
      </c>
      <c r="G75" s="96" t="s">
        <v>43</v>
      </c>
      <c r="H75" s="206" t="s">
        <v>1014</v>
      </c>
      <c r="I75" s="63" t="s">
        <v>564</v>
      </c>
      <c r="J75" s="62">
        <f>COUNTIF(Table48[[#This Row],[Core Set of Children’s Health Care Quality Measures for Medicaid and CHIP (Child Core Set)
Version date: 03/2015]:[
CMS Medicare Part C &amp; D Star Ratings Measures
Version date: 10/2014 (2015) and 2/20/2015 (2016)]],"*yes*")</f>
        <v>2</v>
      </c>
      <c r="K75" s="63"/>
      <c r="L75" s="63" t="s">
        <v>956</v>
      </c>
      <c r="M75" s="63"/>
      <c r="N75" s="63"/>
      <c r="O75" s="63"/>
      <c r="P75" s="63"/>
      <c r="Q75" s="63"/>
      <c r="R75" s="63"/>
      <c r="S75" s="285" t="s">
        <v>2313</v>
      </c>
      <c r="T75" s="63"/>
      <c r="U75" s="63"/>
      <c r="V75" s="63"/>
      <c r="W75" s="63"/>
      <c r="X75" s="63"/>
      <c r="Y75" s="63">
        <v>6</v>
      </c>
      <c r="Z75" s="63"/>
      <c r="AA75" s="63"/>
      <c r="AB75" s="63"/>
      <c r="AC75" s="285"/>
      <c r="AD75" s="285"/>
    </row>
    <row r="76" spans="1:30" s="211" customFormat="1" ht="126">
      <c r="A76" s="294" t="s">
        <v>616</v>
      </c>
      <c r="B76" s="210" t="s">
        <v>1335</v>
      </c>
      <c r="C76" s="83" t="s">
        <v>1336</v>
      </c>
      <c r="D76" s="88"/>
      <c r="E76" s="89"/>
      <c r="F76" s="89" t="s">
        <v>1351</v>
      </c>
      <c r="G76" s="96" t="s">
        <v>115</v>
      </c>
      <c r="H76" s="206" t="s">
        <v>1449</v>
      </c>
      <c r="I76" s="214"/>
      <c r="J76" s="62">
        <f>COUNTIF(Table48[[#This Row],[Core Set of Children’s Health Care Quality Measures for Medicaid and CHIP (Child Core Set)
Version date: 03/2015]:[
CMS Medicare Part C &amp; D Star Ratings Measures
Version date: 10/2014 (2015) and 2/20/2015 (2016)]],"*yes*")</f>
        <v>1</v>
      </c>
      <c r="K76" s="63"/>
      <c r="L76" s="63"/>
      <c r="M76" s="63"/>
      <c r="N76" s="63"/>
      <c r="O76" s="63"/>
      <c r="P76" s="63"/>
      <c r="Q76" s="63"/>
      <c r="R76" s="63"/>
      <c r="S76" s="285" t="s">
        <v>2338</v>
      </c>
      <c r="T76" s="63"/>
      <c r="U76" s="63"/>
      <c r="V76" s="63"/>
      <c r="W76" s="63"/>
      <c r="X76" s="63"/>
      <c r="Y76" s="63"/>
      <c r="Z76" s="63"/>
      <c r="AA76" s="63"/>
      <c r="AB76" s="63"/>
      <c r="AC76" s="285"/>
      <c r="AD76" s="285"/>
    </row>
    <row r="77" spans="1:30" s="26" customFormat="1" ht="144">
      <c r="A77" s="295" t="s">
        <v>619</v>
      </c>
      <c r="B77" s="202" t="s">
        <v>127</v>
      </c>
      <c r="C77" s="82" t="s">
        <v>123</v>
      </c>
      <c r="D77" s="88"/>
      <c r="E77" s="89" t="s">
        <v>492</v>
      </c>
      <c r="F77" s="89"/>
      <c r="G77" s="96" t="s">
        <v>115</v>
      </c>
      <c r="H77" s="206" t="s">
        <v>1467</v>
      </c>
      <c r="I77" s="63" t="s">
        <v>9</v>
      </c>
      <c r="J77" s="62">
        <f>COUNTIF(Table48[[#This Row],[Core Set of Children’s Health Care Quality Measures for Medicaid and CHIP (Child Core Set)
Version date: 03/2015]:[
CMS Medicare Part C &amp; D Star Ratings Measures
Version date: 10/2014 (2015) and 2/20/2015 (2016)]],"*yes*")</f>
        <v>1</v>
      </c>
      <c r="K77" s="63"/>
      <c r="L77" s="63"/>
      <c r="M77" s="63"/>
      <c r="N77" s="63"/>
      <c r="O77" s="63"/>
      <c r="P77" s="63"/>
      <c r="Q77" s="63"/>
      <c r="R77" s="63"/>
      <c r="S77" s="285"/>
      <c r="T77" s="63"/>
      <c r="U77" s="63" t="s">
        <v>2761</v>
      </c>
      <c r="V77" s="63"/>
      <c r="W77" s="63"/>
      <c r="X77" s="63"/>
      <c r="Y77" s="63">
        <v>17</v>
      </c>
      <c r="Z77" s="63"/>
      <c r="AA77" s="63" t="s">
        <v>1</v>
      </c>
      <c r="AB77" s="63"/>
      <c r="AC77" s="285"/>
      <c r="AD77" s="285"/>
    </row>
    <row r="78" spans="1:30" s="26" customFormat="1" ht="126">
      <c r="A78" s="294" t="s">
        <v>620</v>
      </c>
      <c r="B78" s="202" t="s">
        <v>161</v>
      </c>
      <c r="C78" s="82" t="s">
        <v>113</v>
      </c>
      <c r="D78" s="88"/>
      <c r="E78" s="89" t="s">
        <v>492</v>
      </c>
      <c r="F78" s="89" t="s">
        <v>897</v>
      </c>
      <c r="G78" s="96" t="s">
        <v>43</v>
      </c>
      <c r="H78" s="206" t="s">
        <v>1022</v>
      </c>
      <c r="I78" s="63" t="s">
        <v>563</v>
      </c>
      <c r="J78" s="62">
        <f>COUNTIF(Table48[[#This Row],[Core Set of Children’s Health Care Quality Measures for Medicaid and CHIP (Child Core Set)
Version date: 03/2015]:[
CMS Medicare Part C &amp; D Star Ratings Measures
Version date: 10/2014 (2015) and 2/20/2015 (2016)]],"*yes*")</f>
        <v>3</v>
      </c>
      <c r="K78" s="63"/>
      <c r="L78" s="63"/>
      <c r="M78" s="63"/>
      <c r="N78" s="63"/>
      <c r="O78" s="63"/>
      <c r="P78" s="63" t="s">
        <v>1</v>
      </c>
      <c r="Q78" s="63"/>
      <c r="R78" s="63"/>
      <c r="S78" s="285" t="s">
        <v>2290</v>
      </c>
      <c r="T78" s="63"/>
      <c r="U78" s="63" t="s">
        <v>2760</v>
      </c>
      <c r="V78" s="63"/>
      <c r="W78" s="63"/>
      <c r="X78" s="63"/>
      <c r="Y78" s="63">
        <v>23</v>
      </c>
      <c r="Z78" s="63"/>
      <c r="AA78" s="63"/>
      <c r="AB78" s="63"/>
      <c r="AC78" s="285"/>
      <c r="AD78" s="285"/>
    </row>
    <row r="79" spans="1:30" s="26" customFormat="1" ht="144">
      <c r="A79" s="295" t="s">
        <v>621</v>
      </c>
      <c r="B79" s="202" t="s">
        <v>1035</v>
      </c>
      <c r="C79" s="82" t="s">
        <v>55</v>
      </c>
      <c r="D79" s="88"/>
      <c r="E79" s="89"/>
      <c r="F79" s="89"/>
      <c r="G79" s="96" t="s">
        <v>162</v>
      </c>
      <c r="H79" s="206" t="s">
        <v>1466</v>
      </c>
      <c r="I79" s="63" t="s">
        <v>563</v>
      </c>
      <c r="J79" s="62">
        <f>COUNTIF(Table48[[#This Row],[Core Set of Children’s Health Care Quality Measures for Medicaid and CHIP (Child Core Set)
Version date: 03/2015]:[
CMS Medicare Part C &amp; D Star Ratings Measures
Version date: 10/2014 (2015) and 2/20/2015 (2016)]],"*yes*")</f>
        <v>3</v>
      </c>
      <c r="K79" s="63"/>
      <c r="L79" s="63" t="s">
        <v>958</v>
      </c>
      <c r="M79" s="63"/>
      <c r="N79" s="63"/>
      <c r="O79" s="63" t="s">
        <v>163</v>
      </c>
      <c r="P79" s="63"/>
      <c r="Q79" s="63"/>
      <c r="R79" s="63"/>
      <c r="S79" s="285" t="s">
        <v>1708</v>
      </c>
      <c r="T79" s="63"/>
      <c r="U79" s="63"/>
      <c r="V79" s="63"/>
      <c r="W79" s="63"/>
      <c r="X79" s="63"/>
      <c r="Y79" s="63"/>
      <c r="Z79" s="63"/>
      <c r="AA79" s="63"/>
      <c r="AB79" s="63"/>
      <c r="AC79" s="285"/>
      <c r="AD79" s="285" t="s">
        <v>1</v>
      </c>
    </row>
    <row r="80" spans="1:30" s="26" customFormat="1" ht="126">
      <c r="A80" s="294" t="s">
        <v>622</v>
      </c>
      <c r="B80" s="202" t="s">
        <v>1034</v>
      </c>
      <c r="C80" s="82" t="s">
        <v>79</v>
      </c>
      <c r="D80" s="88"/>
      <c r="E80" s="89"/>
      <c r="F80" s="89"/>
      <c r="G80" s="96" t="s">
        <v>162</v>
      </c>
      <c r="H80" s="206" t="s">
        <v>1016</v>
      </c>
      <c r="I80" s="63" t="s">
        <v>563</v>
      </c>
      <c r="J80" s="62">
        <f>COUNTIF(Table48[[#This Row],[Core Set of Children’s Health Care Quality Measures for Medicaid and CHIP (Child Core Set)
Version date: 03/2015]:[
CMS Medicare Part C &amp; D Star Ratings Measures
Version date: 10/2014 (2015) and 2/20/2015 (2016)]],"*yes*")</f>
        <v>2</v>
      </c>
      <c r="K80" s="63"/>
      <c r="L80" s="63" t="s">
        <v>959</v>
      </c>
      <c r="M80" s="63"/>
      <c r="N80" s="63"/>
      <c r="O80" s="63"/>
      <c r="P80" s="63"/>
      <c r="Q80" s="63"/>
      <c r="R80" s="63"/>
      <c r="S80" s="285" t="s">
        <v>1709</v>
      </c>
      <c r="T80" s="63"/>
      <c r="U80" s="63"/>
      <c r="V80" s="63"/>
      <c r="W80" s="63"/>
      <c r="X80" s="63"/>
      <c r="Y80" s="63"/>
      <c r="Z80" s="63"/>
      <c r="AA80" s="63"/>
      <c r="AB80" s="63"/>
      <c r="AC80" s="285"/>
      <c r="AD80" s="285"/>
    </row>
    <row r="81" spans="1:30" s="26" customFormat="1" ht="324">
      <c r="A81" s="295" t="s">
        <v>623</v>
      </c>
      <c r="B81" s="202" t="s">
        <v>164</v>
      </c>
      <c r="C81" s="82" t="s">
        <v>51</v>
      </c>
      <c r="D81" s="88"/>
      <c r="E81" s="89"/>
      <c r="F81" s="89" t="s">
        <v>898</v>
      </c>
      <c r="G81" s="96" t="s">
        <v>43</v>
      </c>
      <c r="H81" s="206" t="s">
        <v>1024</v>
      </c>
      <c r="I81" s="63" t="s">
        <v>564</v>
      </c>
      <c r="J81" s="62">
        <f>COUNTIF(Table48[[#This Row],[Core Set of Children’s Health Care Quality Measures for Medicaid and CHIP (Child Core Set)
Version date: 03/2015]:[
CMS Medicare Part C &amp; D Star Ratings Measures
Version date: 10/2014 (2015) and 2/20/2015 (2016)]],"*yes*")</f>
        <v>3</v>
      </c>
      <c r="K81" s="63"/>
      <c r="L81" s="63" t="s">
        <v>962</v>
      </c>
      <c r="M81" s="63"/>
      <c r="N81" s="63"/>
      <c r="O81" s="63" t="s">
        <v>165</v>
      </c>
      <c r="P81" s="63"/>
      <c r="Q81" s="63"/>
      <c r="R81" s="63"/>
      <c r="S81" s="285" t="s">
        <v>2318</v>
      </c>
      <c r="T81" s="63"/>
      <c r="U81" s="63"/>
      <c r="V81" s="63"/>
      <c r="W81" s="63"/>
      <c r="X81" s="63"/>
      <c r="Y81" s="63"/>
      <c r="Z81" s="63"/>
      <c r="AA81" s="63"/>
      <c r="AB81" s="63"/>
      <c r="AC81" s="285"/>
      <c r="AD81" s="285" t="s">
        <v>1</v>
      </c>
    </row>
    <row r="82" spans="1:30" s="26" customFormat="1" ht="162">
      <c r="A82" s="294" t="s">
        <v>624</v>
      </c>
      <c r="B82" s="202" t="s">
        <v>494</v>
      </c>
      <c r="C82" s="82" t="s">
        <v>12</v>
      </c>
      <c r="D82" s="88"/>
      <c r="E82" s="89" t="s">
        <v>493</v>
      </c>
      <c r="F82" s="89" t="s">
        <v>867</v>
      </c>
      <c r="G82" s="96" t="s">
        <v>43</v>
      </c>
      <c r="H82" s="206" t="s">
        <v>1018</v>
      </c>
      <c r="I82" s="63" t="s">
        <v>9</v>
      </c>
      <c r="J82" s="62">
        <f>COUNTIF(Table48[[#This Row],[Core Set of Children’s Health Care Quality Measures for Medicaid and CHIP (Child Core Set)
Version date: 03/2015]:[
CMS Medicare Part C &amp; D Star Ratings Measures
Version date: 10/2014 (2015) and 2/20/2015 (2016)]],"*yes*")</f>
        <v>2</v>
      </c>
      <c r="K82" s="63"/>
      <c r="L82" s="63"/>
      <c r="M82" s="63"/>
      <c r="N82" s="63"/>
      <c r="O82" s="63"/>
      <c r="P82" s="63"/>
      <c r="Q82" s="63" t="s">
        <v>866</v>
      </c>
      <c r="R82" s="63"/>
      <c r="S82" s="285" t="s">
        <v>2297</v>
      </c>
      <c r="T82" s="63"/>
      <c r="U82" s="63"/>
      <c r="V82" s="63"/>
      <c r="W82" s="63"/>
      <c r="X82" s="63"/>
      <c r="Y82" s="63">
        <v>10</v>
      </c>
      <c r="Z82" s="63"/>
      <c r="AA82" s="63"/>
      <c r="AB82" s="63"/>
      <c r="AC82" s="285"/>
      <c r="AD82" s="285"/>
    </row>
    <row r="83" spans="1:30" s="26" customFormat="1" ht="162">
      <c r="A83" s="295" t="s">
        <v>625</v>
      </c>
      <c r="B83" s="202" t="s">
        <v>1033</v>
      </c>
      <c r="C83" s="82" t="s">
        <v>48</v>
      </c>
      <c r="D83" s="88"/>
      <c r="E83" s="89"/>
      <c r="F83" s="89" t="s">
        <v>896</v>
      </c>
      <c r="G83" s="96" t="s">
        <v>4</v>
      </c>
      <c r="H83" s="206" t="s">
        <v>1020</v>
      </c>
      <c r="I83" s="63" t="s">
        <v>565</v>
      </c>
      <c r="J83" s="62">
        <f>COUNTIF(Table48[[#This Row],[Core Set of Children’s Health Care Quality Measures for Medicaid and CHIP (Child Core Set)
Version date: 03/2015]:[
CMS Medicare Part C &amp; D Star Ratings Measures
Version date: 10/2014 (2015) and 2/20/2015 (2016)]],"*yes*")</f>
        <v>2</v>
      </c>
      <c r="K83" s="63"/>
      <c r="L83" s="63" t="s">
        <v>960</v>
      </c>
      <c r="M83" s="63"/>
      <c r="N83" s="63"/>
      <c r="O83" s="63"/>
      <c r="P83" s="63"/>
      <c r="Q83" s="63"/>
      <c r="R83" s="63"/>
      <c r="S83" s="285" t="s">
        <v>2292</v>
      </c>
      <c r="T83" s="63"/>
      <c r="U83" s="63"/>
      <c r="V83" s="63"/>
      <c r="W83" s="63"/>
      <c r="X83" s="63"/>
      <c r="Y83" s="63"/>
      <c r="Z83" s="63"/>
      <c r="AA83" s="63"/>
      <c r="AB83" s="63"/>
      <c r="AC83" s="285"/>
      <c r="AD83" s="285"/>
    </row>
    <row r="84" spans="1:30" s="26" customFormat="1" ht="288">
      <c r="A84" s="294" t="s">
        <v>626</v>
      </c>
      <c r="B84" s="202" t="s">
        <v>496</v>
      </c>
      <c r="C84" s="83" t="s">
        <v>282</v>
      </c>
      <c r="D84" s="90"/>
      <c r="E84" s="91" t="s">
        <v>495</v>
      </c>
      <c r="F84" s="91"/>
      <c r="G84" s="96" t="s">
        <v>115</v>
      </c>
      <c r="H84" s="206" t="s">
        <v>1027</v>
      </c>
      <c r="I84" s="63" t="s">
        <v>9</v>
      </c>
      <c r="J84" s="62">
        <f>COUNTIF(Table48[[#This Row],[Core Set of Children’s Health Care Quality Measures for Medicaid and CHIP (Child Core Set)
Version date: 03/2015]:[
CMS Medicare Part C &amp; D Star Ratings Measures
Version date: 10/2014 (2015) and 2/20/2015 (2016)]],"*yes*")</f>
        <v>0</v>
      </c>
      <c r="K84" s="63"/>
      <c r="L84" s="63"/>
      <c r="M84" s="63"/>
      <c r="N84" s="63"/>
      <c r="O84" s="63"/>
      <c r="P84" s="63"/>
      <c r="Q84" s="63"/>
      <c r="R84" s="63"/>
      <c r="S84" s="285"/>
      <c r="T84" s="63"/>
      <c r="U84" s="63"/>
      <c r="V84" s="63"/>
      <c r="W84" s="63"/>
      <c r="X84" s="63"/>
      <c r="Y84" s="63">
        <v>6</v>
      </c>
      <c r="Z84" s="63"/>
      <c r="AA84" s="63"/>
      <c r="AB84" s="63"/>
      <c r="AC84" s="285"/>
      <c r="AD84" s="285"/>
    </row>
    <row r="85" spans="1:30" s="26" customFormat="1" ht="234">
      <c r="A85" s="295" t="s">
        <v>627</v>
      </c>
      <c r="B85" s="202" t="s">
        <v>166</v>
      </c>
      <c r="C85" s="82" t="s">
        <v>75</v>
      </c>
      <c r="D85" s="88"/>
      <c r="E85" s="89"/>
      <c r="F85" s="89"/>
      <c r="G85" s="96" t="s">
        <v>167</v>
      </c>
      <c r="H85" s="206" t="s">
        <v>1021</v>
      </c>
      <c r="I85" s="63" t="s">
        <v>563</v>
      </c>
      <c r="J85" s="62">
        <f>COUNTIF(Table48[[#This Row],[Core Set of Children’s Health Care Quality Measures for Medicaid and CHIP (Child Core Set)
Version date: 03/2015]:[
CMS Medicare Part C &amp; D Star Ratings Measures
Version date: 10/2014 (2015) and 2/20/2015 (2016)]],"*yes*")</f>
        <v>0</v>
      </c>
      <c r="K85" s="63"/>
      <c r="L85" s="63"/>
      <c r="M85" s="63"/>
      <c r="N85" s="63"/>
      <c r="O85" s="63" t="s">
        <v>2394</v>
      </c>
      <c r="P85" s="63"/>
      <c r="Q85" s="63"/>
      <c r="R85" s="63"/>
      <c r="S85" s="285"/>
      <c r="T85" s="63"/>
      <c r="U85" s="63"/>
      <c r="V85" s="63"/>
      <c r="W85" s="63"/>
      <c r="X85" s="63"/>
      <c r="Y85" s="63"/>
      <c r="Z85" s="63"/>
      <c r="AA85" s="63"/>
      <c r="AB85" s="63"/>
      <c r="AC85" s="285"/>
      <c r="AD85" s="285"/>
    </row>
    <row r="86" spans="1:30" s="26" customFormat="1" ht="342">
      <c r="A86" s="294" t="s">
        <v>628</v>
      </c>
      <c r="B86" s="202" t="s">
        <v>168</v>
      </c>
      <c r="C86" s="82" t="s">
        <v>52</v>
      </c>
      <c r="D86" s="88"/>
      <c r="E86" s="89"/>
      <c r="F86" s="89" t="s">
        <v>900</v>
      </c>
      <c r="G86" s="96" t="s">
        <v>43</v>
      </c>
      <c r="H86" s="206" t="s">
        <v>1025</v>
      </c>
      <c r="I86" s="63" t="s">
        <v>563</v>
      </c>
      <c r="J86" s="62">
        <f>COUNTIF(Table48[[#This Row],[Core Set of Children’s Health Care Quality Measures for Medicaid and CHIP (Child Core Set)
Version date: 03/2015]:[
CMS Medicare Part C &amp; D Star Ratings Measures
Version date: 10/2014 (2015) and 2/20/2015 (2016)]],"*yes*")</f>
        <v>3</v>
      </c>
      <c r="K86" s="63"/>
      <c r="L86" s="63"/>
      <c r="M86" s="63"/>
      <c r="N86" s="63"/>
      <c r="O86" s="63" t="s">
        <v>2391</v>
      </c>
      <c r="P86" s="63" t="s">
        <v>1</v>
      </c>
      <c r="Q86" s="63"/>
      <c r="R86" s="63"/>
      <c r="S86" s="285" t="s">
        <v>2323</v>
      </c>
      <c r="T86" s="63"/>
      <c r="U86" s="63" t="s">
        <v>2762</v>
      </c>
      <c r="V86" s="63"/>
      <c r="W86" s="63"/>
      <c r="X86" s="63"/>
      <c r="Y86" s="63"/>
      <c r="Z86" s="63"/>
      <c r="AA86" s="63"/>
      <c r="AB86" s="63"/>
      <c r="AC86" s="285"/>
      <c r="AD86" s="285"/>
    </row>
    <row r="87" spans="1:30" s="26" customFormat="1" ht="216">
      <c r="A87" s="295" t="s">
        <v>2544</v>
      </c>
      <c r="B87" s="279" t="s">
        <v>1720</v>
      </c>
      <c r="C87" s="84" t="s">
        <v>2219</v>
      </c>
      <c r="D87" s="98"/>
      <c r="E87" s="94"/>
      <c r="F87" s="94"/>
      <c r="G87" s="96" t="s">
        <v>1721</v>
      </c>
      <c r="H87" s="66" t="s">
        <v>2282</v>
      </c>
      <c r="I87" s="214"/>
      <c r="J87" s="62">
        <f>COUNTIF(Table48[[#This Row],[Core Set of Children’s Health Care Quality Measures for Medicaid and CHIP (Child Core Set)
Version date: 03/2015]:[
CMS Medicare Part C &amp; D Star Ratings Measures
Version date: 10/2014 (2015) and 2/20/2015 (2016)]],"*yes*")</f>
        <v>1</v>
      </c>
      <c r="K87" s="63"/>
      <c r="L87" s="63"/>
      <c r="M87" s="63"/>
      <c r="N87" s="63"/>
      <c r="O87" s="63"/>
      <c r="P87" s="63"/>
      <c r="Q87" s="63"/>
      <c r="R87" s="63"/>
      <c r="S87" s="287" t="s">
        <v>2076</v>
      </c>
      <c r="T87" s="63"/>
      <c r="U87" s="63"/>
      <c r="V87" s="63"/>
      <c r="W87" s="63"/>
      <c r="X87" s="63"/>
      <c r="Y87" s="63"/>
      <c r="Z87" s="63"/>
      <c r="AA87" s="63"/>
      <c r="AB87" s="63"/>
      <c r="AC87" s="285"/>
      <c r="AD87" s="285"/>
    </row>
    <row r="88" spans="1:30" s="26" customFormat="1" ht="198">
      <c r="A88" s="294" t="s">
        <v>629</v>
      </c>
      <c r="B88" s="202" t="s">
        <v>105</v>
      </c>
      <c r="C88" s="82" t="s">
        <v>106</v>
      </c>
      <c r="D88" s="88"/>
      <c r="E88" s="89"/>
      <c r="F88" s="89" t="s">
        <v>889</v>
      </c>
      <c r="G88" s="96" t="s">
        <v>4</v>
      </c>
      <c r="H88" s="206" t="s">
        <v>1422</v>
      </c>
      <c r="I88" s="63" t="s">
        <v>563</v>
      </c>
      <c r="J88" s="62">
        <f>COUNTIF(Table48[[#This Row],[Core Set of Children’s Health Care Quality Measures for Medicaid and CHIP (Child Core Set)
Version date: 03/2015]:[
CMS Medicare Part C &amp; D Star Ratings Measures
Version date: 10/2014 (2015) and 2/20/2015 (2016)]],"*yes*")</f>
        <v>1</v>
      </c>
      <c r="K88" s="63"/>
      <c r="L88" s="63"/>
      <c r="M88" s="63"/>
      <c r="N88" s="63"/>
      <c r="O88" s="63"/>
      <c r="P88" s="63"/>
      <c r="Q88" s="63"/>
      <c r="R88" s="63"/>
      <c r="S88" s="285" t="s">
        <v>2291</v>
      </c>
      <c r="T88" s="63"/>
      <c r="U88" s="63"/>
      <c r="V88" s="63"/>
      <c r="W88" s="63"/>
      <c r="X88" s="63"/>
      <c r="Y88" s="63">
        <v>5</v>
      </c>
      <c r="Z88" s="63"/>
      <c r="AA88" s="63"/>
      <c r="AB88" s="63"/>
      <c r="AC88" s="285"/>
      <c r="AD88" s="285" t="s">
        <v>1</v>
      </c>
    </row>
    <row r="89" spans="1:30" s="26" customFormat="1" ht="198">
      <c r="A89" s="295" t="s">
        <v>630</v>
      </c>
      <c r="B89" s="202" t="s">
        <v>1028</v>
      </c>
      <c r="C89" s="82" t="s">
        <v>60</v>
      </c>
      <c r="D89" s="88"/>
      <c r="E89" s="89"/>
      <c r="F89" s="89" t="s">
        <v>895</v>
      </c>
      <c r="G89" s="96" t="s">
        <v>4</v>
      </c>
      <c r="H89" s="206" t="s">
        <v>1423</v>
      </c>
      <c r="I89" s="63" t="s">
        <v>563</v>
      </c>
      <c r="J89" s="62">
        <f>COUNTIF(Table48[[#This Row],[Core Set of Children’s Health Care Quality Measures for Medicaid and CHIP (Child Core Set)
Version date: 03/2015]:[
CMS Medicare Part C &amp; D Star Ratings Measures
Version date: 10/2014 (2015) and 2/20/2015 (2016)]],"*yes*")</f>
        <v>4</v>
      </c>
      <c r="K89" s="63"/>
      <c r="L89" s="63" t="s">
        <v>961</v>
      </c>
      <c r="M89" s="63"/>
      <c r="N89" s="63"/>
      <c r="O89" s="63" t="s">
        <v>169</v>
      </c>
      <c r="P89" s="63" t="s">
        <v>1</v>
      </c>
      <c r="Q89" s="63"/>
      <c r="R89" s="63"/>
      <c r="S89" s="285" t="s">
        <v>2293</v>
      </c>
      <c r="T89" s="63"/>
      <c r="U89" s="63"/>
      <c r="V89" s="63"/>
      <c r="W89" s="63"/>
      <c r="X89" s="63"/>
      <c r="Y89" s="63"/>
      <c r="Z89" s="63"/>
      <c r="AA89" s="63"/>
      <c r="AB89" s="63"/>
      <c r="AC89" s="285"/>
      <c r="AD89" s="285" t="s">
        <v>1</v>
      </c>
    </row>
    <row r="90" spans="1:30" s="26" customFormat="1" ht="126">
      <c r="A90" s="294" t="s">
        <v>631</v>
      </c>
      <c r="B90" s="202" t="s">
        <v>1039</v>
      </c>
      <c r="C90" s="82" t="s">
        <v>112</v>
      </c>
      <c r="D90" s="88"/>
      <c r="E90" s="89"/>
      <c r="F90" s="89" t="s">
        <v>894</v>
      </c>
      <c r="G90" s="96" t="s">
        <v>4</v>
      </c>
      <c r="H90" s="206" t="s">
        <v>1424</v>
      </c>
      <c r="I90" s="63" t="s">
        <v>563</v>
      </c>
      <c r="J90" s="62">
        <f>COUNTIF(Table48[[#This Row],[Core Set of Children’s Health Care Quality Measures for Medicaid and CHIP (Child Core Set)
Version date: 03/2015]:[
CMS Medicare Part C &amp; D Star Ratings Measures
Version date: 10/2014 (2015) and 2/20/2015 (2016)]],"*yes*")</f>
        <v>1</v>
      </c>
      <c r="K90" s="63"/>
      <c r="L90" s="63"/>
      <c r="M90" s="63"/>
      <c r="N90" s="63"/>
      <c r="O90" s="63"/>
      <c r="P90" s="63"/>
      <c r="Q90" s="63"/>
      <c r="R90" s="63"/>
      <c r="S90" s="285" t="s">
        <v>2295</v>
      </c>
      <c r="T90" s="63"/>
      <c r="U90" s="63"/>
      <c r="V90" s="63"/>
      <c r="W90" s="63"/>
      <c r="X90" s="63"/>
      <c r="Y90" s="63"/>
      <c r="Z90" s="63"/>
      <c r="AA90" s="63"/>
      <c r="AB90" s="63"/>
      <c r="AC90" s="285"/>
      <c r="AD90" s="285"/>
    </row>
    <row r="91" spans="1:30" s="26" customFormat="1" ht="252">
      <c r="A91" s="295" t="s">
        <v>2401</v>
      </c>
      <c r="B91" s="279" t="s">
        <v>1722</v>
      </c>
      <c r="C91" s="84" t="s">
        <v>2220</v>
      </c>
      <c r="D91" s="98"/>
      <c r="E91" s="94"/>
      <c r="F91" s="94"/>
      <c r="G91" s="96" t="s">
        <v>1723</v>
      </c>
      <c r="H91" s="66" t="s">
        <v>2283</v>
      </c>
      <c r="I91" s="214"/>
      <c r="J91" s="62">
        <f>COUNTIF(Table48[[#This Row],[Core Set of Children’s Health Care Quality Measures for Medicaid and CHIP (Child Core Set)
Version date: 03/2015]:[
CMS Medicare Part C &amp; D Star Ratings Measures
Version date: 10/2014 (2015) and 2/20/2015 (2016)]],"*yes*")</f>
        <v>1</v>
      </c>
      <c r="K91" s="63"/>
      <c r="L91" s="63"/>
      <c r="M91" s="63"/>
      <c r="N91" s="63"/>
      <c r="O91" s="63"/>
      <c r="P91" s="63"/>
      <c r="Q91" s="63"/>
      <c r="R91" s="63"/>
      <c r="S91" s="287" t="s">
        <v>2362</v>
      </c>
      <c r="T91" s="63"/>
      <c r="U91" s="63"/>
      <c r="V91" s="63"/>
      <c r="W91" s="63"/>
      <c r="X91" s="63"/>
      <c r="Y91" s="63"/>
      <c r="Z91" s="63"/>
      <c r="AA91" s="63"/>
      <c r="AB91" s="63"/>
      <c r="AC91" s="285"/>
      <c r="AD91" s="285"/>
    </row>
    <row r="92" spans="1:30" s="26" customFormat="1" ht="102" customHeight="1">
      <c r="A92" s="294" t="s">
        <v>632</v>
      </c>
      <c r="B92" s="311" t="s">
        <v>2807</v>
      </c>
      <c r="C92" s="82" t="s">
        <v>114</v>
      </c>
      <c r="D92" s="88"/>
      <c r="E92" s="89"/>
      <c r="F92" s="89" t="s">
        <v>899</v>
      </c>
      <c r="G92" s="96" t="s">
        <v>4</v>
      </c>
      <c r="H92" s="206" t="s">
        <v>1425</v>
      </c>
      <c r="I92" s="63" t="s">
        <v>563</v>
      </c>
      <c r="J92" s="62">
        <f>COUNTIF(Table48[[#This Row],[Core Set of Children’s Health Care Quality Measures for Medicaid and CHIP (Child Core Set)
Version date: 03/2015]:[
CMS Medicare Part C &amp; D Star Ratings Measures
Version date: 10/2014 (2015) and 2/20/2015 (2016)]],"*yes*")</f>
        <v>1</v>
      </c>
      <c r="K92" s="63"/>
      <c r="L92" s="63"/>
      <c r="M92" s="63"/>
      <c r="N92" s="63"/>
      <c r="O92" s="63"/>
      <c r="P92" s="63"/>
      <c r="Q92" s="63"/>
      <c r="R92" s="63"/>
      <c r="S92" s="285" t="s">
        <v>2351</v>
      </c>
      <c r="T92" s="63"/>
      <c r="U92" s="63"/>
      <c r="V92" s="63"/>
      <c r="W92" s="63"/>
      <c r="X92" s="63"/>
      <c r="Y92" s="63"/>
      <c r="Z92" s="63"/>
      <c r="AA92" s="63"/>
      <c r="AB92" s="63"/>
      <c r="AC92" s="285"/>
      <c r="AD92" s="285"/>
    </row>
    <row r="93" spans="1:30" s="26" customFormat="1" ht="234">
      <c r="A93" s="295" t="s">
        <v>633</v>
      </c>
      <c r="B93" s="210" t="s">
        <v>2808</v>
      </c>
      <c r="C93" s="82" t="s">
        <v>111</v>
      </c>
      <c r="D93" s="88"/>
      <c r="E93" s="89"/>
      <c r="F93" s="89" t="s">
        <v>893</v>
      </c>
      <c r="G93" s="96" t="s">
        <v>4</v>
      </c>
      <c r="H93" s="206" t="s">
        <v>1426</v>
      </c>
      <c r="I93" s="63" t="s">
        <v>563</v>
      </c>
      <c r="J93" s="62">
        <f>COUNTIF(Table48[[#This Row],[Core Set of Children’s Health Care Quality Measures for Medicaid and CHIP (Child Core Set)
Version date: 03/2015]:[
CMS Medicare Part C &amp; D Star Ratings Measures
Version date: 10/2014 (2015) and 2/20/2015 (2016)]],"*yes*")</f>
        <v>1</v>
      </c>
      <c r="K93" s="63"/>
      <c r="L93" s="63"/>
      <c r="M93" s="63"/>
      <c r="N93" s="63"/>
      <c r="O93" s="63"/>
      <c r="P93" s="63"/>
      <c r="Q93" s="63"/>
      <c r="R93" s="63"/>
      <c r="S93" s="285" t="s">
        <v>2352</v>
      </c>
      <c r="T93" s="63"/>
      <c r="U93" s="63"/>
      <c r="V93" s="63"/>
      <c r="W93" s="63"/>
      <c r="X93" s="63"/>
      <c r="Y93" s="63"/>
      <c r="Z93" s="63"/>
      <c r="AA93" s="63"/>
      <c r="AB93" s="63"/>
      <c r="AC93" s="285"/>
      <c r="AD93" s="285"/>
    </row>
    <row r="94" spans="1:30" s="26" customFormat="1" ht="126">
      <c r="A94" s="294" t="s">
        <v>2416</v>
      </c>
      <c r="B94" s="279" t="s">
        <v>1724</v>
      </c>
      <c r="C94" s="84" t="s">
        <v>2221</v>
      </c>
      <c r="D94" s="98"/>
      <c r="E94" s="94"/>
      <c r="F94" s="94"/>
      <c r="G94" s="96" t="s">
        <v>4</v>
      </c>
      <c r="H94" s="66" t="s">
        <v>1725</v>
      </c>
      <c r="I94" s="214"/>
      <c r="J94" s="62">
        <f>COUNTIF(Table48[[#This Row],[Core Set of Children’s Health Care Quality Measures for Medicaid and CHIP (Child Core Set)
Version date: 03/2015]:[
CMS Medicare Part C &amp; D Star Ratings Measures
Version date: 10/2014 (2015) and 2/20/2015 (2016)]],"*yes*")</f>
        <v>1</v>
      </c>
      <c r="K94" s="63"/>
      <c r="L94" s="63"/>
      <c r="M94" s="63"/>
      <c r="N94" s="63"/>
      <c r="O94" s="63"/>
      <c r="P94" s="63"/>
      <c r="Q94" s="63"/>
      <c r="R94" s="63"/>
      <c r="S94" s="287" t="s">
        <v>2376</v>
      </c>
      <c r="T94" s="63"/>
      <c r="U94" s="63"/>
      <c r="V94" s="63"/>
      <c r="W94" s="63"/>
      <c r="X94" s="63"/>
      <c r="Y94" s="63"/>
      <c r="Z94" s="63"/>
      <c r="AA94" s="63"/>
      <c r="AB94" s="63"/>
      <c r="AC94" s="285"/>
      <c r="AD94" s="285"/>
    </row>
    <row r="95" spans="1:30" s="26" customFormat="1" ht="72">
      <c r="A95" s="295" t="s">
        <v>2415</v>
      </c>
      <c r="B95" s="279" t="s">
        <v>1726</v>
      </c>
      <c r="C95" s="84" t="s">
        <v>2222</v>
      </c>
      <c r="D95" s="98"/>
      <c r="E95" s="94"/>
      <c r="F95" s="94"/>
      <c r="G95" s="96" t="s">
        <v>1727</v>
      </c>
      <c r="H95" s="66" t="s">
        <v>1728</v>
      </c>
      <c r="I95" s="214"/>
      <c r="J95" s="62">
        <f>COUNTIF(Table48[[#This Row],[Core Set of Children’s Health Care Quality Measures for Medicaid and CHIP (Child Core Set)
Version date: 03/2015]:[
CMS Medicare Part C &amp; D Star Ratings Measures
Version date: 10/2014 (2015) and 2/20/2015 (2016)]],"*yes*")</f>
        <v>1</v>
      </c>
      <c r="K95" s="63"/>
      <c r="L95" s="63"/>
      <c r="M95" s="63"/>
      <c r="N95" s="63"/>
      <c r="O95" s="63"/>
      <c r="P95" s="63"/>
      <c r="Q95" s="63"/>
      <c r="R95" s="63"/>
      <c r="S95" s="287" t="s">
        <v>2375</v>
      </c>
      <c r="T95" s="63"/>
      <c r="U95" s="63"/>
      <c r="V95" s="63"/>
      <c r="W95" s="63"/>
      <c r="X95" s="63"/>
      <c r="Y95" s="63"/>
      <c r="Z95" s="63"/>
      <c r="AA95" s="63"/>
      <c r="AB95" s="63"/>
      <c r="AC95" s="285"/>
      <c r="AD95" s="285"/>
    </row>
    <row r="96" spans="1:30" s="26" customFormat="1" ht="252">
      <c r="A96" s="294" t="s">
        <v>634</v>
      </c>
      <c r="B96" s="202" t="s">
        <v>26</v>
      </c>
      <c r="C96" s="82" t="s">
        <v>14</v>
      </c>
      <c r="D96" s="88"/>
      <c r="E96" s="89"/>
      <c r="F96" s="89"/>
      <c r="G96" s="96" t="s">
        <v>115</v>
      </c>
      <c r="H96" s="206" t="s">
        <v>1065</v>
      </c>
      <c r="I96" s="63" t="s">
        <v>564</v>
      </c>
      <c r="J96" s="62">
        <f>COUNTIF(Table48[[#This Row],[Core Set of Children’s Health Care Quality Measures for Medicaid and CHIP (Child Core Set)
Version date: 03/2015]:[
CMS Medicare Part C &amp; D Star Ratings Measures
Version date: 10/2014 (2015) and 2/20/2015 (2016)]],"*yes*")</f>
        <v>1</v>
      </c>
      <c r="K96" s="63"/>
      <c r="L96" s="63"/>
      <c r="M96" s="63"/>
      <c r="N96" s="63"/>
      <c r="O96" s="63" t="s">
        <v>2393</v>
      </c>
      <c r="P96" s="63"/>
      <c r="Q96" s="63"/>
      <c r="R96" s="63"/>
      <c r="S96" s="285" t="s">
        <v>2296</v>
      </c>
      <c r="T96" s="63"/>
      <c r="U96" s="63"/>
      <c r="V96" s="63"/>
      <c r="W96" s="63"/>
      <c r="X96" s="63"/>
      <c r="Y96" s="63"/>
      <c r="Z96" s="63"/>
      <c r="AA96" s="63"/>
      <c r="AB96" s="63"/>
      <c r="AC96" s="285"/>
      <c r="AD96" s="285"/>
    </row>
    <row r="97" spans="1:30" s="26" customFormat="1" ht="409.5">
      <c r="A97" s="295" t="s">
        <v>635</v>
      </c>
      <c r="B97" s="202" t="s">
        <v>170</v>
      </c>
      <c r="C97" s="82" t="s">
        <v>108</v>
      </c>
      <c r="D97" s="88"/>
      <c r="E97" s="89"/>
      <c r="F97" s="89" t="s">
        <v>1703</v>
      </c>
      <c r="G97" s="96" t="s">
        <v>43</v>
      </c>
      <c r="H97" s="206" t="s">
        <v>1230</v>
      </c>
      <c r="I97" s="63" t="s">
        <v>9</v>
      </c>
      <c r="J97" s="62">
        <f>COUNTIF(Table48[[#This Row],[Core Set of Children’s Health Care Quality Measures for Medicaid and CHIP (Child Core Set)
Version date: 03/2015]:[
CMS Medicare Part C &amp; D Star Ratings Measures
Version date: 10/2014 (2015) and 2/20/2015 (2016)]],"*yes*")</f>
        <v>3</v>
      </c>
      <c r="K97" s="63"/>
      <c r="L97" s="63"/>
      <c r="M97" s="63"/>
      <c r="N97" s="63"/>
      <c r="O97" s="63" t="s">
        <v>171</v>
      </c>
      <c r="P97" s="63" t="s">
        <v>1</v>
      </c>
      <c r="Q97" s="63"/>
      <c r="R97" s="63"/>
      <c r="S97" s="285" t="s">
        <v>2311</v>
      </c>
      <c r="T97" s="63"/>
      <c r="U97" s="63"/>
      <c r="V97" s="63"/>
      <c r="W97" s="63"/>
      <c r="X97" s="63"/>
      <c r="Y97" s="63"/>
      <c r="Z97" s="63"/>
      <c r="AA97" s="63"/>
      <c r="AB97" s="63"/>
      <c r="AC97" s="285"/>
      <c r="AD97" s="285"/>
    </row>
    <row r="98" spans="1:30" s="26" customFormat="1" ht="90">
      <c r="A98" s="294" t="s">
        <v>636</v>
      </c>
      <c r="B98" s="202" t="s">
        <v>1038</v>
      </c>
      <c r="C98" s="82" t="s">
        <v>65</v>
      </c>
      <c r="D98" s="88"/>
      <c r="E98" s="89"/>
      <c r="F98" s="89"/>
      <c r="G98" s="96" t="s">
        <v>4</v>
      </c>
      <c r="H98" s="206" t="s">
        <v>1501</v>
      </c>
      <c r="I98" s="63" t="s">
        <v>563</v>
      </c>
      <c r="J98" s="62">
        <f>COUNTIF(Table48[[#This Row],[Core Set of Children’s Health Care Quality Measures for Medicaid and CHIP (Child Core Set)
Version date: 03/2015]:[
CMS Medicare Part C &amp; D Star Ratings Measures
Version date: 10/2014 (2015) and 2/20/2015 (2016)]],"*yes*")</f>
        <v>1</v>
      </c>
      <c r="K98" s="63"/>
      <c r="L98" s="63"/>
      <c r="M98" s="63"/>
      <c r="N98" s="63"/>
      <c r="O98" s="63"/>
      <c r="P98" s="63"/>
      <c r="Q98" s="63"/>
      <c r="R98" s="63"/>
      <c r="S98" s="285" t="s">
        <v>1710</v>
      </c>
      <c r="T98" s="63"/>
      <c r="U98" s="63"/>
      <c r="V98" s="63"/>
      <c r="W98" s="63"/>
      <c r="X98" s="63"/>
      <c r="Y98" s="63"/>
      <c r="Z98" s="63"/>
      <c r="AA98" s="63"/>
      <c r="AB98" s="63"/>
      <c r="AC98" s="285"/>
      <c r="AD98" s="285"/>
    </row>
    <row r="99" spans="1:30" s="26" customFormat="1" ht="180">
      <c r="A99" s="295" t="s">
        <v>637</v>
      </c>
      <c r="B99" s="210" t="s">
        <v>1337</v>
      </c>
      <c r="C99" s="83" t="s">
        <v>1338</v>
      </c>
      <c r="D99" s="88"/>
      <c r="E99" s="89"/>
      <c r="F99" s="89" t="s">
        <v>1360</v>
      </c>
      <c r="G99" s="96" t="s">
        <v>4</v>
      </c>
      <c r="H99" s="206" t="s">
        <v>1431</v>
      </c>
      <c r="I99" s="214"/>
      <c r="J99" s="62">
        <f>COUNTIF(Table48[[#This Row],[Core Set of Children’s Health Care Quality Measures for Medicaid and CHIP (Child Core Set)
Version date: 03/2015]:[
CMS Medicare Part C &amp; D Star Ratings Measures
Version date: 10/2014 (2015) and 2/20/2015 (2016)]],"*yes*")</f>
        <v>1</v>
      </c>
      <c r="K99" s="63"/>
      <c r="L99" s="63"/>
      <c r="M99" s="63"/>
      <c r="N99" s="63"/>
      <c r="O99" s="63"/>
      <c r="P99" s="63"/>
      <c r="Q99" s="63"/>
      <c r="R99" s="63"/>
      <c r="S99" s="285" t="s">
        <v>2301</v>
      </c>
      <c r="T99" s="63"/>
      <c r="U99" s="63"/>
      <c r="V99" s="63"/>
      <c r="W99" s="63"/>
      <c r="X99" s="63"/>
      <c r="Y99" s="63"/>
      <c r="Z99" s="63"/>
      <c r="AA99" s="63"/>
      <c r="AB99" s="63"/>
      <c r="AC99" s="285"/>
      <c r="AD99" s="285"/>
    </row>
    <row r="100" spans="1:30" s="26" customFormat="1" ht="234">
      <c r="A100" s="294" t="s">
        <v>639</v>
      </c>
      <c r="B100" s="202" t="s">
        <v>499</v>
      </c>
      <c r="C100" s="82" t="s">
        <v>107</v>
      </c>
      <c r="D100" s="88"/>
      <c r="E100" s="89" t="s">
        <v>500</v>
      </c>
      <c r="F100" s="89" t="s">
        <v>869</v>
      </c>
      <c r="G100" s="96" t="s">
        <v>43</v>
      </c>
      <c r="H100" s="206" t="s">
        <v>1009</v>
      </c>
      <c r="I100" s="63" t="s">
        <v>9</v>
      </c>
      <c r="J100" s="62">
        <f>COUNTIF(Table48[[#This Row],[Core Set of Children’s Health Care Quality Measures for Medicaid and CHIP (Child Core Set)
Version date: 03/2015]:[
CMS Medicare Part C &amp; D Star Ratings Measures
Version date: 10/2014 (2015) and 2/20/2015 (2016)]],"*yes*")</f>
        <v>3</v>
      </c>
      <c r="K100" s="63" t="s">
        <v>1</v>
      </c>
      <c r="L100" s="63"/>
      <c r="M100" s="63"/>
      <c r="N100" s="63"/>
      <c r="O100" s="63"/>
      <c r="P100" s="63"/>
      <c r="Q100" s="63" t="s">
        <v>868</v>
      </c>
      <c r="R100" s="63"/>
      <c r="S100" s="285" t="s">
        <v>2339</v>
      </c>
      <c r="T100" s="63"/>
      <c r="U100" s="63"/>
      <c r="V100" s="63"/>
      <c r="W100" s="63"/>
      <c r="X100" s="63"/>
      <c r="Y100" s="63">
        <v>14</v>
      </c>
      <c r="Z100" s="63" t="s">
        <v>1</v>
      </c>
      <c r="AA100" s="63" t="s">
        <v>1</v>
      </c>
      <c r="AB100" s="63"/>
      <c r="AC100" s="285"/>
      <c r="AD100" s="285"/>
    </row>
    <row r="101" spans="1:30" s="26" customFormat="1" ht="144">
      <c r="A101" s="295" t="s">
        <v>640</v>
      </c>
      <c r="B101" s="209" t="s">
        <v>1340</v>
      </c>
      <c r="C101" s="83" t="s">
        <v>1339</v>
      </c>
      <c r="D101" s="88" t="s">
        <v>457</v>
      </c>
      <c r="E101" s="89"/>
      <c r="F101" s="89" t="s">
        <v>1359</v>
      </c>
      <c r="G101" s="212" t="s">
        <v>1341</v>
      </c>
      <c r="H101" s="206" t="s">
        <v>1435</v>
      </c>
      <c r="I101" s="214"/>
      <c r="J101" s="62">
        <f>COUNTIF(Table48[[#This Row],[Core Set of Children’s Health Care Quality Measures for Medicaid and CHIP (Child Core Set)
Version date: 03/2015]:[
CMS Medicare Part C &amp; D Star Ratings Measures
Version date: 10/2014 (2015) and 2/20/2015 (2016)]],"*yes*")</f>
        <v>1</v>
      </c>
      <c r="K101" s="63"/>
      <c r="L101" s="63"/>
      <c r="M101" s="63"/>
      <c r="N101" s="63"/>
      <c r="O101" s="63"/>
      <c r="P101" s="63"/>
      <c r="Q101" s="63"/>
      <c r="R101" s="63"/>
      <c r="S101" s="285" t="s">
        <v>2340</v>
      </c>
      <c r="T101" s="63"/>
      <c r="U101" s="63"/>
      <c r="V101" s="63"/>
      <c r="W101" s="63"/>
      <c r="X101" s="63"/>
      <c r="Y101" s="63"/>
      <c r="Z101" s="63"/>
      <c r="AA101" s="63"/>
      <c r="AB101" s="63"/>
      <c r="AC101" s="285"/>
      <c r="AD101" s="285"/>
    </row>
    <row r="102" spans="1:30" s="26" customFormat="1" ht="144">
      <c r="A102" s="294" t="s">
        <v>641</v>
      </c>
      <c r="B102" s="202" t="s">
        <v>314</v>
      </c>
      <c r="C102" s="84" t="s">
        <v>315</v>
      </c>
      <c r="D102" s="98"/>
      <c r="E102" s="94"/>
      <c r="F102" s="94"/>
      <c r="G102" s="96" t="s">
        <v>316</v>
      </c>
      <c r="H102" s="206" t="s">
        <v>1042</v>
      </c>
      <c r="I102" s="63" t="s">
        <v>566</v>
      </c>
      <c r="J102" s="62">
        <f>COUNTIF(Table48[[#This Row],[Core Set of Children’s Health Care Quality Measures for Medicaid and CHIP (Child Core Set)
Version date: 03/2015]:[
CMS Medicare Part C &amp; D Star Ratings Measures
Version date: 10/2014 (2015) and 2/20/2015 (2016)]],"*yes*")</f>
        <v>0</v>
      </c>
      <c r="K102" s="63"/>
      <c r="L102" s="63"/>
      <c r="M102" s="63"/>
      <c r="N102" s="63"/>
      <c r="O102" s="63"/>
      <c r="P102" s="63"/>
      <c r="Q102" s="63"/>
      <c r="R102" s="63"/>
      <c r="S102" s="285"/>
      <c r="T102" s="63"/>
      <c r="U102" s="63"/>
      <c r="V102" s="63"/>
      <c r="W102" s="63"/>
      <c r="X102" s="63" t="s">
        <v>1</v>
      </c>
      <c r="Y102" s="63"/>
      <c r="Z102" s="63"/>
      <c r="AA102" s="63"/>
      <c r="AB102" s="63"/>
      <c r="AC102" s="285"/>
      <c r="AD102" s="285"/>
    </row>
    <row r="103" spans="1:30" s="26" customFormat="1" ht="108">
      <c r="A103" s="295" t="s">
        <v>2450</v>
      </c>
      <c r="B103" s="279" t="s">
        <v>1729</v>
      </c>
      <c r="C103" s="84" t="s">
        <v>2223</v>
      </c>
      <c r="D103" s="98"/>
      <c r="E103" s="94"/>
      <c r="F103" s="94"/>
      <c r="G103" s="96" t="s">
        <v>1730</v>
      </c>
      <c r="H103" s="66" t="s">
        <v>1731</v>
      </c>
      <c r="I103" s="214"/>
      <c r="J103" s="62">
        <f>COUNTIF(Table48[[#This Row],[Core Set of Children’s Health Care Quality Measures for Medicaid and CHIP (Child Core Set)
Version date: 03/2015]:[
CMS Medicare Part C &amp; D Star Ratings Measures
Version date: 10/2014 (2015) and 2/20/2015 (2016)]],"*yes*")</f>
        <v>1</v>
      </c>
      <c r="K103" s="63"/>
      <c r="L103" s="63"/>
      <c r="M103" s="63"/>
      <c r="N103" s="63"/>
      <c r="O103" s="63"/>
      <c r="P103" s="63"/>
      <c r="Q103" s="63"/>
      <c r="R103" s="63"/>
      <c r="S103" s="287" t="s">
        <v>2077</v>
      </c>
      <c r="T103" s="63"/>
      <c r="U103" s="63"/>
      <c r="V103" s="63"/>
      <c r="W103" s="63"/>
      <c r="X103" s="63"/>
      <c r="Y103" s="63"/>
      <c r="Z103" s="63"/>
      <c r="AA103" s="63"/>
      <c r="AB103" s="63"/>
      <c r="AC103" s="285"/>
      <c r="AD103" s="285"/>
    </row>
    <row r="104" spans="1:30" s="26" customFormat="1" ht="180">
      <c r="A104" s="294" t="s">
        <v>2451</v>
      </c>
      <c r="B104" s="279" t="s">
        <v>1732</v>
      </c>
      <c r="C104" s="84" t="s">
        <v>2224</v>
      </c>
      <c r="D104" s="98"/>
      <c r="E104" s="94"/>
      <c r="F104" s="94"/>
      <c r="G104" s="96" t="s">
        <v>1730</v>
      </c>
      <c r="H104" s="66" t="s">
        <v>1733</v>
      </c>
      <c r="I104" s="214"/>
      <c r="J104" s="62">
        <f>COUNTIF(Table48[[#This Row],[Core Set of Children’s Health Care Quality Measures for Medicaid and CHIP (Child Core Set)
Version date: 03/2015]:[
CMS Medicare Part C &amp; D Star Ratings Measures
Version date: 10/2014 (2015) and 2/20/2015 (2016)]],"*yes*")</f>
        <v>1</v>
      </c>
      <c r="K104" s="63"/>
      <c r="L104" s="63"/>
      <c r="M104" s="63"/>
      <c r="N104" s="63"/>
      <c r="O104" s="63"/>
      <c r="P104" s="63"/>
      <c r="Q104" s="63"/>
      <c r="R104" s="63"/>
      <c r="S104" s="287" t="s">
        <v>2078</v>
      </c>
      <c r="T104" s="63"/>
      <c r="U104" s="63"/>
      <c r="V104" s="63"/>
      <c r="W104" s="63"/>
      <c r="X104" s="63"/>
      <c r="Y104" s="63"/>
      <c r="Z104" s="63"/>
      <c r="AA104" s="63"/>
      <c r="AB104" s="63"/>
      <c r="AC104" s="285"/>
      <c r="AD104" s="285"/>
    </row>
    <row r="105" spans="1:30" s="26" customFormat="1" ht="90">
      <c r="A105" s="295" t="s">
        <v>2447</v>
      </c>
      <c r="B105" s="279" t="s">
        <v>1734</v>
      </c>
      <c r="C105" s="84" t="s">
        <v>2225</v>
      </c>
      <c r="D105" s="98"/>
      <c r="E105" s="94"/>
      <c r="F105" s="94"/>
      <c r="G105" s="96" t="s">
        <v>1730</v>
      </c>
      <c r="H105" s="66" t="s">
        <v>1735</v>
      </c>
      <c r="I105" s="214"/>
      <c r="J105" s="62">
        <f>COUNTIF(Table48[[#This Row],[Core Set of Children’s Health Care Quality Measures for Medicaid and CHIP (Child Core Set)
Version date: 03/2015]:[
CMS Medicare Part C &amp; D Star Ratings Measures
Version date: 10/2014 (2015) and 2/20/2015 (2016)]],"*yes*")</f>
        <v>1</v>
      </c>
      <c r="K105" s="63"/>
      <c r="L105" s="63"/>
      <c r="M105" s="63"/>
      <c r="N105" s="63"/>
      <c r="O105" s="63"/>
      <c r="P105" s="63"/>
      <c r="Q105" s="63"/>
      <c r="R105" s="63"/>
      <c r="S105" s="287" t="s">
        <v>2079</v>
      </c>
      <c r="T105" s="63"/>
      <c r="U105" s="63"/>
      <c r="V105" s="63"/>
      <c r="W105" s="63"/>
      <c r="X105" s="63"/>
      <c r="Y105" s="63"/>
      <c r="Z105" s="63"/>
      <c r="AA105" s="63"/>
      <c r="AB105" s="63"/>
      <c r="AC105" s="285"/>
      <c r="AD105" s="285"/>
    </row>
    <row r="106" spans="1:30" s="26" customFormat="1" ht="144">
      <c r="A106" s="294" t="s">
        <v>2448</v>
      </c>
      <c r="B106" s="279" t="s">
        <v>1736</v>
      </c>
      <c r="C106" s="84" t="s">
        <v>2226</v>
      </c>
      <c r="D106" s="98"/>
      <c r="E106" s="94"/>
      <c r="F106" s="94"/>
      <c r="G106" s="96" t="s">
        <v>1730</v>
      </c>
      <c r="H106" s="66" t="s">
        <v>1737</v>
      </c>
      <c r="I106" s="214"/>
      <c r="J106" s="62">
        <f>COUNTIF(Table48[[#This Row],[Core Set of Children’s Health Care Quality Measures for Medicaid and CHIP (Child Core Set)
Version date: 03/2015]:[
CMS Medicare Part C &amp; D Star Ratings Measures
Version date: 10/2014 (2015) and 2/20/2015 (2016)]],"*yes*")</f>
        <v>1</v>
      </c>
      <c r="K106" s="63"/>
      <c r="L106" s="63"/>
      <c r="M106" s="63"/>
      <c r="N106" s="63"/>
      <c r="O106" s="63"/>
      <c r="P106" s="63"/>
      <c r="Q106" s="63"/>
      <c r="R106" s="63"/>
      <c r="S106" s="287" t="s">
        <v>2080</v>
      </c>
      <c r="T106" s="63"/>
      <c r="U106" s="63"/>
      <c r="V106" s="63"/>
      <c r="W106" s="63"/>
      <c r="X106" s="63"/>
      <c r="Y106" s="63"/>
      <c r="Z106" s="63"/>
      <c r="AA106" s="63"/>
      <c r="AB106" s="63"/>
      <c r="AC106" s="285"/>
      <c r="AD106" s="285"/>
    </row>
    <row r="107" spans="1:30" s="26" customFormat="1" ht="139.5" customHeight="1">
      <c r="A107" s="295" t="s">
        <v>2449</v>
      </c>
      <c r="B107" s="279" t="s">
        <v>1738</v>
      </c>
      <c r="C107" s="84" t="s">
        <v>2227</v>
      </c>
      <c r="D107" s="98"/>
      <c r="E107" s="94"/>
      <c r="F107" s="94"/>
      <c r="G107" s="96" t="s">
        <v>1730</v>
      </c>
      <c r="H107" s="66" t="s">
        <v>1739</v>
      </c>
      <c r="I107" s="214"/>
      <c r="J107" s="62">
        <f>COUNTIF(Table48[[#This Row],[Core Set of Children’s Health Care Quality Measures for Medicaid and CHIP (Child Core Set)
Version date: 03/2015]:[
CMS Medicare Part C &amp; D Star Ratings Measures
Version date: 10/2014 (2015) and 2/20/2015 (2016)]],"*yes*")</f>
        <v>1</v>
      </c>
      <c r="K107" s="63"/>
      <c r="L107" s="63"/>
      <c r="M107" s="63"/>
      <c r="N107" s="63"/>
      <c r="O107" s="63"/>
      <c r="P107" s="63"/>
      <c r="Q107" s="63"/>
      <c r="R107" s="63"/>
      <c r="S107" s="287" t="s">
        <v>2081</v>
      </c>
      <c r="T107" s="63"/>
      <c r="U107" s="63"/>
      <c r="V107" s="63"/>
      <c r="W107" s="63"/>
      <c r="X107" s="63"/>
      <c r="Y107" s="63"/>
      <c r="Z107" s="63"/>
      <c r="AA107" s="63"/>
      <c r="AB107" s="63"/>
      <c r="AC107" s="285"/>
      <c r="AD107" s="285"/>
    </row>
    <row r="108" spans="1:30" s="26" customFormat="1" ht="163.5" customHeight="1">
      <c r="A108" s="294" t="s">
        <v>642</v>
      </c>
      <c r="B108" s="202" t="s">
        <v>1044</v>
      </c>
      <c r="C108" s="84" t="s">
        <v>317</v>
      </c>
      <c r="D108" s="98"/>
      <c r="E108" s="94"/>
      <c r="F108" s="94"/>
      <c r="G108" s="96" t="s">
        <v>3</v>
      </c>
      <c r="H108" s="206" t="s">
        <v>1500</v>
      </c>
      <c r="I108" s="63" t="s">
        <v>563</v>
      </c>
      <c r="J108" s="62">
        <f>COUNTIF(Table48[[#This Row],[Core Set of Children’s Health Care Quality Measures for Medicaid and CHIP (Child Core Set)
Version date: 03/2015]:[
CMS Medicare Part C &amp; D Star Ratings Measures
Version date: 10/2014 (2015) and 2/20/2015 (2016)]],"*yes*")</f>
        <v>0</v>
      </c>
      <c r="K108" s="63"/>
      <c r="L108" s="63"/>
      <c r="M108" s="63"/>
      <c r="N108" s="63"/>
      <c r="O108" s="63"/>
      <c r="P108" s="63"/>
      <c r="Q108" s="63"/>
      <c r="R108" s="63"/>
      <c r="S108" s="285"/>
      <c r="T108" s="63"/>
      <c r="U108" s="63"/>
      <c r="V108" s="63" t="s">
        <v>1</v>
      </c>
      <c r="W108" s="63"/>
      <c r="X108" s="63"/>
      <c r="Y108" s="63"/>
      <c r="Z108" s="63"/>
      <c r="AA108" s="63"/>
      <c r="AB108" s="63"/>
      <c r="AC108" s="285"/>
      <c r="AD108" s="285"/>
    </row>
    <row r="109" spans="1:30" s="26" customFormat="1" ht="96.75" customHeight="1">
      <c r="A109" s="295" t="s">
        <v>2410</v>
      </c>
      <c r="B109" s="279" t="s">
        <v>1740</v>
      </c>
      <c r="C109" s="84" t="s">
        <v>2228</v>
      </c>
      <c r="D109" s="98"/>
      <c r="E109" s="94"/>
      <c r="F109" s="94"/>
      <c r="G109" s="96" t="s">
        <v>1730</v>
      </c>
      <c r="H109" s="66" t="s">
        <v>1741</v>
      </c>
      <c r="I109" s="214"/>
      <c r="J109" s="62">
        <f>COUNTIF(Table48[[#This Row],[Core Set of Children’s Health Care Quality Measures for Medicaid and CHIP (Child Core Set)
Version date: 03/2015]:[
CMS Medicare Part C &amp; D Star Ratings Measures
Version date: 10/2014 (2015) and 2/20/2015 (2016)]],"*yes*")</f>
        <v>1</v>
      </c>
      <c r="K109" s="63"/>
      <c r="L109" s="63"/>
      <c r="M109" s="63"/>
      <c r="N109" s="63"/>
      <c r="O109" s="63"/>
      <c r="P109" s="63"/>
      <c r="Q109" s="63"/>
      <c r="R109" s="63"/>
      <c r="S109" s="287" t="s">
        <v>2370</v>
      </c>
      <c r="T109" s="63"/>
      <c r="U109" s="63"/>
      <c r="V109" s="63"/>
      <c r="W109" s="63"/>
      <c r="X109" s="63"/>
      <c r="Y109" s="63"/>
      <c r="Z109" s="63"/>
      <c r="AA109" s="63"/>
      <c r="AB109" s="63"/>
      <c r="AC109" s="285"/>
      <c r="AD109" s="285"/>
    </row>
    <row r="110" spans="1:30" s="26" customFormat="1" ht="120.75" customHeight="1">
      <c r="A110" s="294" t="s">
        <v>643</v>
      </c>
      <c r="B110" s="202" t="s">
        <v>1045</v>
      </c>
      <c r="C110" s="84" t="s">
        <v>318</v>
      </c>
      <c r="D110" s="98"/>
      <c r="E110" s="94"/>
      <c r="F110" s="94"/>
      <c r="G110" s="96" t="s">
        <v>3</v>
      </c>
      <c r="H110" s="206" t="s">
        <v>1043</v>
      </c>
      <c r="I110" s="63" t="s">
        <v>563</v>
      </c>
      <c r="J110" s="62">
        <f>COUNTIF(Table48[[#This Row],[Core Set of Children’s Health Care Quality Measures for Medicaid and CHIP (Child Core Set)
Version date: 03/2015]:[
CMS Medicare Part C &amp; D Star Ratings Measures
Version date: 10/2014 (2015) and 2/20/2015 (2016)]],"*yes*")</f>
        <v>0</v>
      </c>
      <c r="K110" s="63"/>
      <c r="L110" s="63"/>
      <c r="M110" s="63"/>
      <c r="N110" s="63"/>
      <c r="O110" s="63"/>
      <c r="P110" s="63"/>
      <c r="Q110" s="63"/>
      <c r="R110" s="63"/>
      <c r="S110" s="285"/>
      <c r="T110" s="63"/>
      <c r="U110" s="63"/>
      <c r="V110" s="63"/>
      <c r="W110" s="63"/>
      <c r="X110" s="63" t="s">
        <v>1</v>
      </c>
      <c r="Y110" s="63"/>
      <c r="Z110" s="63"/>
      <c r="AA110" s="63"/>
      <c r="AB110" s="63"/>
      <c r="AC110" s="285"/>
      <c r="AD110" s="285"/>
    </row>
    <row r="111" spans="1:30" s="26" customFormat="1" ht="132" customHeight="1">
      <c r="A111" s="295" t="s">
        <v>644</v>
      </c>
      <c r="B111" s="202" t="s">
        <v>433</v>
      </c>
      <c r="C111" s="84" t="s">
        <v>516</v>
      </c>
      <c r="D111" s="98" t="s">
        <v>457</v>
      </c>
      <c r="E111" s="94"/>
      <c r="F111" s="94"/>
      <c r="G111" s="96" t="s">
        <v>3</v>
      </c>
      <c r="H111" s="206" t="s">
        <v>1148</v>
      </c>
      <c r="I111" s="63" t="s">
        <v>564</v>
      </c>
      <c r="J111" s="62">
        <f>COUNTIF(Table48[[#This Row],[Core Set of Children’s Health Care Quality Measures for Medicaid and CHIP (Child Core Set)
Version date: 03/2015]:[
CMS Medicare Part C &amp; D Star Ratings Measures
Version date: 10/2014 (2015) and 2/20/2015 (2016)]],"*yes*")</f>
        <v>0</v>
      </c>
      <c r="K111" s="63"/>
      <c r="L111" s="63"/>
      <c r="M111" s="63"/>
      <c r="N111" s="63"/>
      <c r="O111" s="63"/>
      <c r="P111" s="63"/>
      <c r="Q111" s="63"/>
      <c r="R111" s="63"/>
      <c r="S111" s="285"/>
      <c r="T111" s="63"/>
      <c r="U111" s="63"/>
      <c r="V111" s="63"/>
      <c r="W111" s="63" t="s">
        <v>1</v>
      </c>
      <c r="X111" s="63" t="s">
        <v>1</v>
      </c>
      <c r="Y111" s="63"/>
      <c r="Z111" s="63"/>
      <c r="AA111" s="63"/>
      <c r="AB111" s="63"/>
      <c r="AC111" s="285"/>
      <c r="AD111" s="285"/>
    </row>
    <row r="112" spans="1:30" s="26" customFormat="1" ht="306">
      <c r="A112" s="294" t="s">
        <v>645</v>
      </c>
      <c r="B112" s="202" t="s">
        <v>319</v>
      </c>
      <c r="C112" s="84" t="s">
        <v>320</v>
      </c>
      <c r="D112" s="98"/>
      <c r="E112" s="94"/>
      <c r="F112" s="94"/>
      <c r="G112" s="96" t="s">
        <v>3</v>
      </c>
      <c r="H112" s="206" t="s">
        <v>1046</v>
      </c>
      <c r="I112" s="63" t="s">
        <v>563</v>
      </c>
      <c r="J112" s="62">
        <f>COUNTIF(Table48[[#This Row],[Core Set of Children’s Health Care Quality Measures for Medicaid and CHIP (Child Core Set)
Version date: 03/2015]:[
CMS Medicare Part C &amp; D Star Ratings Measures
Version date: 10/2014 (2015) and 2/20/2015 (2016)]],"*yes*")</f>
        <v>0</v>
      </c>
      <c r="K112" s="63"/>
      <c r="L112" s="63"/>
      <c r="M112" s="63"/>
      <c r="N112" s="63"/>
      <c r="O112" s="63"/>
      <c r="P112" s="63"/>
      <c r="Q112" s="63"/>
      <c r="R112" s="63"/>
      <c r="S112" s="285"/>
      <c r="T112" s="63"/>
      <c r="U112" s="63"/>
      <c r="V112" s="63" t="s">
        <v>1</v>
      </c>
      <c r="W112" s="63"/>
      <c r="X112" s="63"/>
      <c r="Y112" s="63"/>
      <c r="Z112" s="63"/>
      <c r="AA112" s="63"/>
      <c r="AB112" s="63"/>
      <c r="AC112" s="285"/>
      <c r="AD112" s="285"/>
    </row>
    <row r="113" spans="1:30" s="26" customFormat="1" ht="409.5">
      <c r="A113" s="295" t="s">
        <v>647</v>
      </c>
      <c r="B113" s="84" t="s">
        <v>323</v>
      </c>
      <c r="C113" s="84" t="s">
        <v>172</v>
      </c>
      <c r="D113" s="98"/>
      <c r="E113" s="94"/>
      <c r="F113" s="94"/>
      <c r="G113" s="96" t="s">
        <v>229</v>
      </c>
      <c r="H113" s="206" t="s">
        <v>1227</v>
      </c>
      <c r="I113" s="63" t="s">
        <v>564</v>
      </c>
      <c r="J113" s="62">
        <f>COUNTIF(Table48[[#This Row],[Core Set of Children’s Health Care Quality Measures for Medicaid and CHIP (Child Core Set)
Version date: 03/2015]:[
CMS Medicare Part C &amp; D Star Ratings Measures
Version date: 10/2014 (2015) and 2/20/2015 (2016)]],"*yes*")</f>
        <v>2</v>
      </c>
      <c r="K113" s="63" t="s">
        <v>324</v>
      </c>
      <c r="L113" s="63" t="s">
        <v>982</v>
      </c>
      <c r="M113" s="63"/>
      <c r="N113" s="63"/>
      <c r="O113" s="63"/>
      <c r="P113" s="63"/>
      <c r="Q113" s="63"/>
      <c r="R113" s="63"/>
      <c r="S113" s="285"/>
      <c r="T113" s="63"/>
      <c r="U113" s="63"/>
      <c r="V113" s="63"/>
      <c r="W113" s="63" t="s">
        <v>1</v>
      </c>
      <c r="X113" s="63" t="s">
        <v>1</v>
      </c>
      <c r="Y113" s="63"/>
      <c r="Z113" s="63"/>
      <c r="AA113" s="63"/>
      <c r="AB113" s="63"/>
      <c r="AC113" s="285"/>
      <c r="AD113" s="285"/>
    </row>
    <row r="114" spans="1:30" s="26" customFormat="1" ht="288">
      <c r="A114" s="294" t="s">
        <v>2681</v>
      </c>
      <c r="B114" s="202" t="s">
        <v>2686</v>
      </c>
      <c r="C114" s="202" t="s">
        <v>2685</v>
      </c>
      <c r="D114" s="98"/>
      <c r="E114" s="94"/>
      <c r="F114" s="94"/>
      <c r="G114" s="302" t="s">
        <v>2667</v>
      </c>
      <c r="H114" s="66" t="s">
        <v>2687</v>
      </c>
      <c r="I114" s="214" t="s">
        <v>564</v>
      </c>
      <c r="J114" s="62">
        <f>COUNTIF(Table48[[#This Row],[Core Set of Children’s Health Care Quality Measures for Medicaid and CHIP (Child Core Set)
Version date: 03/2015]:[
CMS Medicare Part C &amp; D Star Ratings Measures
Version date: 10/2014 (2015) and 2/20/2015 (2016)]],"*yes*")</f>
        <v>0</v>
      </c>
      <c r="K114" s="63"/>
      <c r="L114" s="63"/>
      <c r="M114" s="63"/>
      <c r="N114" s="63"/>
      <c r="O114" s="63"/>
      <c r="P114" s="63"/>
      <c r="Q114" s="63"/>
      <c r="R114" s="63"/>
      <c r="S114" s="285"/>
      <c r="T114" s="63"/>
      <c r="U114" s="63"/>
      <c r="V114" s="63"/>
      <c r="W114" s="63"/>
      <c r="X114" s="63"/>
      <c r="Y114" s="63"/>
      <c r="Z114" s="63"/>
      <c r="AA114" s="63"/>
      <c r="AB114" s="63"/>
      <c r="AC114" s="285"/>
      <c r="AD114" s="285" t="s">
        <v>1</v>
      </c>
    </row>
    <row r="115" spans="1:30" s="26" customFormat="1" ht="108">
      <c r="A115" s="295" t="s">
        <v>648</v>
      </c>
      <c r="B115" s="202" t="s">
        <v>325</v>
      </c>
      <c r="C115" s="84" t="s">
        <v>326</v>
      </c>
      <c r="D115" s="98"/>
      <c r="E115" s="94"/>
      <c r="F115" s="94"/>
      <c r="G115" s="96" t="s">
        <v>3</v>
      </c>
      <c r="H115" s="206" t="s">
        <v>1048</v>
      </c>
      <c r="I115" s="63" t="s">
        <v>563</v>
      </c>
      <c r="J115" s="62">
        <f>COUNTIF(Table48[[#This Row],[Core Set of Children’s Health Care Quality Measures for Medicaid and CHIP (Child Core Set)
Version date: 03/2015]:[
CMS Medicare Part C &amp; D Star Ratings Measures
Version date: 10/2014 (2015) and 2/20/2015 (2016)]],"*yes*")</f>
        <v>0</v>
      </c>
      <c r="K115" s="63"/>
      <c r="L115" s="63"/>
      <c r="M115" s="63"/>
      <c r="N115" s="63"/>
      <c r="O115" s="63"/>
      <c r="P115" s="63"/>
      <c r="Q115" s="63"/>
      <c r="R115" s="63"/>
      <c r="S115" s="285"/>
      <c r="T115" s="63"/>
      <c r="U115" s="63"/>
      <c r="V115" s="63" t="s">
        <v>1</v>
      </c>
      <c r="W115" s="63"/>
      <c r="X115" s="63" t="s">
        <v>1</v>
      </c>
      <c r="Y115" s="63"/>
      <c r="Z115" s="63"/>
      <c r="AA115" s="63"/>
      <c r="AB115" s="63"/>
      <c r="AC115" s="285"/>
      <c r="AD115" s="285"/>
    </row>
    <row r="116" spans="1:30" s="26" customFormat="1" ht="216">
      <c r="A116" s="294" t="s">
        <v>649</v>
      </c>
      <c r="B116" s="202" t="s">
        <v>1050</v>
      </c>
      <c r="C116" s="84" t="s">
        <v>327</v>
      </c>
      <c r="D116" s="98"/>
      <c r="E116" s="94"/>
      <c r="F116" s="94"/>
      <c r="G116" s="96" t="s">
        <v>328</v>
      </c>
      <c r="H116" s="206" t="s">
        <v>1049</v>
      </c>
      <c r="I116" s="63" t="s">
        <v>564</v>
      </c>
      <c r="J116" s="62">
        <f>COUNTIF(Table48[[#This Row],[Core Set of Children’s Health Care Quality Measures for Medicaid and CHIP (Child Core Set)
Version date: 03/2015]:[
CMS Medicare Part C &amp; D Star Ratings Measures
Version date: 10/2014 (2015) and 2/20/2015 (2016)]],"*yes*")</f>
        <v>0</v>
      </c>
      <c r="K116" s="63"/>
      <c r="L116" s="63"/>
      <c r="M116" s="63"/>
      <c r="N116" s="63"/>
      <c r="O116" s="63"/>
      <c r="P116" s="63"/>
      <c r="Q116" s="63"/>
      <c r="R116" s="63"/>
      <c r="S116" s="285"/>
      <c r="T116" s="63"/>
      <c r="U116" s="63"/>
      <c r="V116" s="63" t="s">
        <v>1</v>
      </c>
      <c r="W116" s="77"/>
      <c r="X116" s="63" t="s">
        <v>1</v>
      </c>
      <c r="Y116" s="63"/>
      <c r="Z116" s="63"/>
      <c r="AA116" s="63"/>
      <c r="AB116" s="63"/>
      <c r="AC116" s="285"/>
      <c r="AD116" s="285"/>
    </row>
    <row r="117" spans="1:30" s="26" customFormat="1" ht="198">
      <c r="A117" s="295" t="s">
        <v>650</v>
      </c>
      <c r="B117" s="202" t="s">
        <v>1051</v>
      </c>
      <c r="C117" s="84" t="s">
        <v>329</v>
      </c>
      <c r="D117" s="98"/>
      <c r="E117" s="94"/>
      <c r="F117" s="94"/>
      <c r="G117" s="96" t="s">
        <v>328</v>
      </c>
      <c r="H117" s="206" t="s">
        <v>1460</v>
      </c>
      <c r="I117" s="63" t="s">
        <v>564</v>
      </c>
      <c r="J117" s="62">
        <f>COUNTIF(Table48[[#This Row],[Core Set of Children’s Health Care Quality Measures for Medicaid and CHIP (Child Core Set)
Version date: 03/2015]:[
CMS Medicare Part C &amp; D Star Ratings Measures
Version date: 10/2014 (2015) and 2/20/2015 (2016)]],"*yes*")</f>
        <v>0</v>
      </c>
      <c r="K117" s="63"/>
      <c r="L117" s="63"/>
      <c r="M117" s="63"/>
      <c r="N117" s="63"/>
      <c r="O117" s="63"/>
      <c r="P117" s="63"/>
      <c r="Q117" s="63"/>
      <c r="R117" s="63"/>
      <c r="S117" s="285"/>
      <c r="T117" s="63"/>
      <c r="U117" s="63"/>
      <c r="V117" s="63" t="s">
        <v>1</v>
      </c>
      <c r="W117" s="63"/>
      <c r="X117" s="63" t="s">
        <v>1</v>
      </c>
      <c r="Y117" s="63"/>
      <c r="Z117" s="63"/>
      <c r="AA117" s="63"/>
      <c r="AB117" s="63"/>
      <c r="AC117" s="285"/>
      <c r="AD117" s="285"/>
    </row>
    <row r="118" spans="1:30" s="26" customFormat="1" ht="288">
      <c r="A118" s="294" t="s">
        <v>651</v>
      </c>
      <c r="B118" s="202" t="s">
        <v>1052</v>
      </c>
      <c r="C118" s="84" t="s">
        <v>330</v>
      </c>
      <c r="D118" s="98"/>
      <c r="E118" s="94"/>
      <c r="F118" s="94"/>
      <c r="G118" s="96" t="s">
        <v>3</v>
      </c>
      <c r="H118" s="206" t="s">
        <v>1459</v>
      </c>
      <c r="I118" s="63" t="s">
        <v>564</v>
      </c>
      <c r="J118" s="62">
        <f>COUNTIF(Table48[[#This Row],[Core Set of Children’s Health Care Quality Measures for Medicaid and CHIP (Child Core Set)
Version date: 03/2015]:[
CMS Medicare Part C &amp; D Star Ratings Measures
Version date: 10/2014 (2015) and 2/20/2015 (2016)]],"*yes*")</f>
        <v>0</v>
      </c>
      <c r="K118" s="63"/>
      <c r="L118" s="63"/>
      <c r="M118" s="63"/>
      <c r="N118" s="63"/>
      <c r="O118" s="63"/>
      <c r="P118" s="63"/>
      <c r="Q118" s="63"/>
      <c r="R118" s="63"/>
      <c r="S118" s="285"/>
      <c r="T118" s="63"/>
      <c r="U118" s="63"/>
      <c r="V118" s="63" t="s">
        <v>331</v>
      </c>
      <c r="W118" s="63" t="s">
        <v>331</v>
      </c>
      <c r="X118" s="63" t="s">
        <v>1</v>
      </c>
      <c r="Y118" s="63"/>
      <c r="Z118" s="63"/>
      <c r="AA118" s="63"/>
      <c r="AB118" s="63"/>
      <c r="AC118" s="285"/>
      <c r="AD118" s="285"/>
    </row>
    <row r="119" spans="1:30" s="26" customFormat="1" ht="162">
      <c r="A119" s="295" t="s">
        <v>652</v>
      </c>
      <c r="B119" s="202" t="s">
        <v>434</v>
      </c>
      <c r="C119" s="84" t="s">
        <v>517</v>
      </c>
      <c r="D119" s="98" t="s">
        <v>457</v>
      </c>
      <c r="E119" s="94"/>
      <c r="F119" s="94"/>
      <c r="G119" s="96" t="s">
        <v>3</v>
      </c>
      <c r="H119" s="206" t="s">
        <v>1149</v>
      </c>
      <c r="I119" s="63" t="s">
        <v>563</v>
      </c>
      <c r="J119" s="62">
        <f>COUNTIF(Table48[[#This Row],[Core Set of Children’s Health Care Quality Measures for Medicaid and CHIP (Child Core Set)
Version date: 03/2015]:[
CMS Medicare Part C &amp; D Star Ratings Measures
Version date: 10/2014 (2015) and 2/20/2015 (2016)]],"*yes*")</f>
        <v>0</v>
      </c>
      <c r="K119" s="63"/>
      <c r="L119" s="63"/>
      <c r="M119" s="63"/>
      <c r="N119" s="63"/>
      <c r="O119" s="63"/>
      <c r="P119" s="63"/>
      <c r="Q119" s="63"/>
      <c r="R119" s="63"/>
      <c r="S119" s="285"/>
      <c r="T119" s="63"/>
      <c r="U119" s="63"/>
      <c r="V119" s="63"/>
      <c r="W119" s="63" t="s">
        <v>335</v>
      </c>
      <c r="X119" s="63"/>
      <c r="Y119" s="63"/>
      <c r="Z119" s="63"/>
      <c r="AA119" s="63"/>
      <c r="AB119" s="63"/>
      <c r="AC119" s="285"/>
      <c r="AD119" s="285"/>
    </row>
    <row r="120" spans="1:30" s="26" customFormat="1" ht="90">
      <c r="A120" s="294" t="s">
        <v>653</v>
      </c>
      <c r="B120" s="202" t="s">
        <v>1053</v>
      </c>
      <c r="C120" s="84" t="s">
        <v>332</v>
      </c>
      <c r="D120" s="98"/>
      <c r="E120" s="94"/>
      <c r="F120" s="94"/>
      <c r="G120" s="96" t="s">
        <v>3</v>
      </c>
      <c r="H120" s="206" t="s">
        <v>1499</v>
      </c>
      <c r="I120" s="63" t="s">
        <v>563</v>
      </c>
      <c r="J120" s="62">
        <f>COUNTIF(Table48[[#This Row],[Core Set of Children’s Health Care Quality Measures for Medicaid and CHIP (Child Core Set)
Version date: 03/2015]:[
CMS Medicare Part C &amp; D Star Ratings Measures
Version date: 10/2014 (2015) and 2/20/2015 (2016)]],"*yes*")</f>
        <v>0</v>
      </c>
      <c r="K120" s="63"/>
      <c r="L120" s="63"/>
      <c r="M120" s="63"/>
      <c r="N120" s="63"/>
      <c r="O120" s="63"/>
      <c r="P120" s="63"/>
      <c r="Q120" s="63"/>
      <c r="R120" s="63"/>
      <c r="S120" s="285"/>
      <c r="T120" s="63"/>
      <c r="U120" s="63"/>
      <c r="V120" s="63" t="s">
        <v>1</v>
      </c>
      <c r="W120" s="63"/>
      <c r="X120" s="63"/>
      <c r="Y120" s="63"/>
      <c r="Z120" s="63"/>
      <c r="AA120" s="63"/>
      <c r="AB120" s="63"/>
      <c r="AC120" s="285"/>
      <c r="AD120" s="285"/>
    </row>
    <row r="121" spans="1:30" s="26" customFormat="1" ht="324">
      <c r="A121" s="295" t="s">
        <v>654</v>
      </c>
      <c r="B121" s="202" t="s">
        <v>333</v>
      </c>
      <c r="C121" s="84" t="s">
        <v>334</v>
      </c>
      <c r="D121" s="98"/>
      <c r="E121" s="94"/>
      <c r="F121" s="94"/>
      <c r="G121" s="96" t="s">
        <v>3</v>
      </c>
      <c r="H121" s="206" t="s">
        <v>1461</v>
      </c>
      <c r="I121" s="63" t="s">
        <v>563</v>
      </c>
      <c r="J121" s="62">
        <f>COUNTIF(Table48[[#This Row],[Core Set of Children’s Health Care Quality Measures for Medicaid and CHIP (Child Core Set)
Version date: 03/2015]:[
CMS Medicare Part C &amp; D Star Ratings Measures
Version date: 10/2014 (2015) and 2/20/2015 (2016)]],"*yes*")</f>
        <v>0</v>
      </c>
      <c r="K121" s="63"/>
      <c r="L121" s="63"/>
      <c r="M121" s="63"/>
      <c r="N121" s="63"/>
      <c r="O121" s="63"/>
      <c r="P121" s="63"/>
      <c r="Q121" s="63"/>
      <c r="R121" s="63"/>
      <c r="S121" s="285"/>
      <c r="T121" s="63"/>
      <c r="U121" s="63"/>
      <c r="V121" s="63" t="s">
        <v>1</v>
      </c>
      <c r="W121" s="63"/>
      <c r="X121" s="63" t="s">
        <v>1</v>
      </c>
      <c r="Y121" s="63"/>
      <c r="Z121" s="63"/>
      <c r="AA121" s="63"/>
      <c r="AB121" s="63"/>
      <c r="AC121" s="285"/>
      <c r="AD121" s="285"/>
    </row>
    <row r="122" spans="1:30" s="26" customFormat="1" ht="198">
      <c r="A122" s="294" t="s">
        <v>655</v>
      </c>
      <c r="B122" s="202" t="s">
        <v>1036</v>
      </c>
      <c r="C122" s="84" t="s">
        <v>83</v>
      </c>
      <c r="D122" s="98"/>
      <c r="E122" s="94"/>
      <c r="F122" s="94"/>
      <c r="G122" s="96" t="s">
        <v>3</v>
      </c>
      <c r="H122" s="206" t="s">
        <v>1457</v>
      </c>
      <c r="I122" s="63" t="s">
        <v>563</v>
      </c>
      <c r="J122" s="62">
        <f>COUNTIF(Table48[[#This Row],[Core Set of Children’s Health Care Quality Measures for Medicaid and CHIP (Child Core Set)
Version date: 03/2015]:[
CMS Medicare Part C &amp; D Star Ratings Measures
Version date: 10/2014 (2015) and 2/20/2015 (2016)]],"*yes*")</f>
        <v>0</v>
      </c>
      <c r="K122" s="63"/>
      <c r="L122" s="63"/>
      <c r="M122" s="63"/>
      <c r="N122" s="63"/>
      <c r="O122" s="63"/>
      <c r="P122" s="63"/>
      <c r="Q122" s="63"/>
      <c r="R122" s="63"/>
      <c r="S122" s="285"/>
      <c r="T122" s="63"/>
      <c r="U122" s="63"/>
      <c r="V122" s="63" t="s">
        <v>1</v>
      </c>
      <c r="W122" s="63" t="s">
        <v>335</v>
      </c>
      <c r="X122" s="63" t="s">
        <v>1</v>
      </c>
      <c r="Y122" s="63"/>
      <c r="Z122" s="63"/>
      <c r="AA122" s="63"/>
      <c r="AB122" s="63"/>
      <c r="AC122" s="285"/>
      <c r="AD122" s="285" t="s">
        <v>1</v>
      </c>
    </row>
    <row r="123" spans="1:30" s="26" customFormat="1" ht="198">
      <c r="A123" s="295" t="s">
        <v>656</v>
      </c>
      <c r="B123" s="202" t="s">
        <v>336</v>
      </c>
      <c r="C123" s="84" t="s">
        <v>69</v>
      </c>
      <c r="D123" s="98"/>
      <c r="E123" s="94"/>
      <c r="F123" s="94"/>
      <c r="G123" s="96" t="s">
        <v>3</v>
      </c>
      <c r="H123" s="206" t="s">
        <v>1026</v>
      </c>
      <c r="I123" s="63" t="s">
        <v>563</v>
      </c>
      <c r="J123" s="62">
        <f>COUNTIF(Table48[[#This Row],[Core Set of Children’s Health Care Quality Measures for Medicaid and CHIP (Child Core Set)
Version date: 03/2015]:[
CMS Medicare Part C &amp; D Star Ratings Measures
Version date: 10/2014 (2015) and 2/20/2015 (2016)]],"*yes*")</f>
        <v>1</v>
      </c>
      <c r="K123" s="63"/>
      <c r="L123" s="63" t="s">
        <v>963</v>
      </c>
      <c r="M123" s="63"/>
      <c r="N123" s="63"/>
      <c r="O123" s="63"/>
      <c r="P123" s="63"/>
      <c r="Q123" s="63"/>
      <c r="R123" s="63"/>
      <c r="S123" s="285"/>
      <c r="T123" s="63"/>
      <c r="U123" s="63"/>
      <c r="V123" s="63" t="s">
        <v>1</v>
      </c>
      <c r="W123" s="63" t="s">
        <v>1</v>
      </c>
      <c r="X123" s="63" t="s">
        <v>1</v>
      </c>
      <c r="Y123" s="63"/>
      <c r="Z123" s="63"/>
      <c r="AA123" s="63"/>
      <c r="AB123" s="63"/>
      <c r="AC123" s="285"/>
      <c r="AD123" s="285" t="s">
        <v>1</v>
      </c>
    </row>
    <row r="124" spans="1:30" s="26" customFormat="1" ht="144">
      <c r="A124" s="294" t="s">
        <v>2537</v>
      </c>
      <c r="B124" s="279" t="s">
        <v>1742</v>
      </c>
      <c r="C124" s="84" t="s">
        <v>2229</v>
      </c>
      <c r="D124" s="98"/>
      <c r="E124" s="94"/>
      <c r="F124" s="94"/>
      <c r="G124" s="96" t="s">
        <v>1743</v>
      </c>
      <c r="H124" s="66" t="s">
        <v>1744</v>
      </c>
      <c r="I124" s="214"/>
      <c r="J124" s="62">
        <f>COUNTIF(Table48[[#This Row],[Core Set of Children’s Health Care Quality Measures for Medicaid and CHIP (Child Core Set)
Version date: 03/2015]:[
CMS Medicare Part C &amp; D Star Ratings Measures
Version date: 10/2014 (2015) and 2/20/2015 (2016)]],"*yes*")</f>
        <v>1</v>
      </c>
      <c r="K124" s="63"/>
      <c r="L124" s="63"/>
      <c r="M124" s="63"/>
      <c r="N124" s="63"/>
      <c r="O124" s="63"/>
      <c r="P124" s="63"/>
      <c r="Q124" s="63"/>
      <c r="R124" s="63"/>
      <c r="S124" s="287" t="s">
        <v>2082</v>
      </c>
      <c r="T124" s="63"/>
      <c r="U124" s="63"/>
      <c r="V124" s="63"/>
      <c r="W124" s="63"/>
      <c r="X124" s="63"/>
      <c r="Y124" s="63"/>
      <c r="Z124" s="63"/>
      <c r="AA124" s="63"/>
      <c r="AB124" s="63"/>
      <c r="AC124" s="285"/>
      <c r="AD124" s="285"/>
    </row>
    <row r="125" spans="1:30" s="26" customFormat="1" ht="144">
      <c r="A125" s="295" t="s">
        <v>658</v>
      </c>
      <c r="B125" s="202" t="s">
        <v>1054</v>
      </c>
      <c r="C125" s="84" t="s">
        <v>86</v>
      </c>
      <c r="D125" s="98"/>
      <c r="E125" s="94"/>
      <c r="F125" s="94"/>
      <c r="G125" s="96" t="s">
        <v>3</v>
      </c>
      <c r="H125" s="206" t="s">
        <v>1451</v>
      </c>
      <c r="I125" s="63" t="s">
        <v>564</v>
      </c>
      <c r="J125" s="62">
        <f>COUNTIF(Table48[[#This Row],[Core Set of Children’s Health Care Quality Measures for Medicaid and CHIP (Child Core Set)
Version date: 03/2015]:[
CMS Medicare Part C &amp; D Star Ratings Measures
Version date: 10/2014 (2015) and 2/20/2015 (2016)]],"*yes*")</f>
        <v>0</v>
      </c>
      <c r="K125" s="63"/>
      <c r="L125" s="63"/>
      <c r="M125" s="63"/>
      <c r="N125" s="63"/>
      <c r="O125" s="63"/>
      <c r="P125" s="63"/>
      <c r="Q125" s="63"/>
      <c r="R125" s="63"/>
      <c r="S125" s="285"/>
      <c r="T125" s="63"/>
      <c r="U125" s="63"/>
      <c r="V125" s="63" t="s">
        <v>1</v>
      </c>
      <c r="W125" s="63" t="s">
        <v>1</v>
      </c>
      <c r="X125" s="63" t="s">
        <v>1</v>
      </c>
      <c r="Y125" s="63"/>
      <c r="Z125" s="63"/>
      <c r="AA125" s="63"/>
      <c r="AB125" s="63"/>
      <c r="AC125" s="285"/>
      <c r="AD125" s="285"/>
    </row>
    <row r="126" spans="1:30" s="26" customFormat="1" ht="126">
      <c r="A126" s="294" t="s">
        <v>659</v>
      </c>
      <c r="B126" s="202" t="s">
        <v>173</v>
      </c>
      <c r="C126" s="82" t="s">
        <v>54</v>
      </c>
      <c r="D126" s="88"/>
      <c r="E126" s="89"/>
      <c r="F126" s="89"/>
      <c r="G126" s="96" t="s">
        <v>1062</v>
      </c>
      <c r="H126" s="206" t="s">
        <v>1498</v>
      </c>
      <c r="I126" s="63" t="s">
        <v>10</v>
      </c>
      <c r="J126" s="62">
        <f>COUNTIF(Table48[[#This Row],[Core Set of Children’s Health Care Quality Measures for Medicaid and CHIP (Child Core Set)
Version date: 03/2015]:[
CMS Medicare Part C &amp; D Star Ratings Measures
Version date: 10/2014 (2015) and 2/20/2015 (2016)]],"*yes*")</f>
        <v>1</v>
      </c>
      <c r="K126" s="63"/>
      <c r="L126" s="63" t="s">
        <v>979</v>
      </c>
      <c r="M126" s="63"/>
      <c r="N126" s="63"/>
      <c r="O126" s="63"/>
      <c r="P126" s="63"/>
      <c r="Q126" s="63"/>
      <c r="R126" s="63"/>
      <c r="S126" s="285"/>
      <c r="T126" s="63"/>
      <c r="U126" s="63"/>
      <c r="V126" s="63"/>
      <c r="W126" s="63"/>
      <c r="X126" s="63"/>
      <c r="Y126" s="63"/>
      <c r="Z126" s="63"/>
      <c r="AA126" s="63"/>
      <c r="AB126" s="63"/>
      <c r="AC126" s="285"/>
      <c r="AD126" s="285" t="s">
        <v>1</v>
      </c>
    </row>
    <row r="127" spans="1:30" s="26" customFormat="1" ht="396">
      <c r="A127" s="295" t="s">
        <v>660</v>
      </c>
      <c r="B127" s="202" t="s">
        <v>338</v>
      </c>
      <c r="C127" s="84" t="s">
        <v>245</v>
      </c>
      <c r="D127" s="98"/>
      <c r="E127" s="94"/>
      <c r="F127" s="94"/>
      <c r="G127" s="96" t="s">
        <v>3</v>
      </c>
      <c r="H127" s="206" t="s">
        <v>1452</v>
      </c>
      <c r="I127" s="63" t="s">
        <v>9</v>
      </c>
      <c r="J127" s="62">
        <f>COUNTIF(Table48[[#This Row],[Core Set of Children’s Health Care Quality Measures for Medicaid and CHIP (Child Core Set)
Version date: 03/2015]:[
CMS Medicare Part C &amp; D Star Ratings Measures
Version date: 10/2014 (2015) and 2/20/2015 (2016)]],"*yes*")</f>
        <v>1</v>
      </c>
      <c r="K127" s="63"/>
      <c r="L127" s="63" t="s">
        <v>969</v>
      </c>
      <c r="M127" s="63"/>
      <c r="N127" s="63"/>
      <c r="O127" s="63"/>
      <c r="P127" s="63"/>
      <c r="Q127" s="63"/>
      <c r="R127" s="63"/>
      <c r="S127" s="285"/>
      <c r="T127" s="63"/>
      <c r="U127" s="63"/>
      <c r="V127" s="63"/>
      <c r="W127" s="63" t="s">
        <v>1</v>
      </c>
      <c r="X127" s="63" t="s">
        <v>1</v>
      </c>
      <c r="Y127" s="63"/>
      <c r="Z127" s="63"/>
      <c r="AA127" s="63"/>
      <c r="AB127" s="63"/>
      <c r="AC127" s="285"/>
      <c r="AD127" s="285"/>
    </row>
    <row r="128" spans="1:30" s="26" customFormat="1" ht="126">
      <c r="A128" s="294" t="s">
        <v>2411</v>
      </c>
      <c r="B128" s="279" t="s">
        <v>1745</v>
      </c>
      <c r="C128" s="84" t="s">
        <v>2230</v>
      </c>
      <c r="D128" s="98"/>
      <c r="E128" s="94"/>
      <c r="F128" s="94"/>
      <c r="G128" s="96" t="s">
        <v>3</v>
      </c>
      <c r="H128" s="66" t="s">
        <v>1746</v>
      </c>
      <c r="I128" s="214"/>
      <c r="J128" s="62">
        <f>COUNTIF(Table48[[#This Row],[Core Set of Children’s Health Care Quality Measures for Medicaid and CHIP (Child Core Set)
Version date: 03/2015]:[
CMS Medicare Part C &amp; D Star Ratings Measures
Version date: 10/2014 (2015) and 2/20/2015 (2016)]],"*yes*")</f>
        <v>1</v>
      </c>
      <c r="K128" s="63"/>
      <c r="L128" s="63"/>
      <c r="M128" s="63"/>
      <c r="N128" s="63"/>
      <c r="O128" s="63"/>
      <c r="P128" s="63"/>
      <c r="Q128" s="63"/>
      <c r="R128" s="63"/>
      <c r="S128" s="287" t="s">
        <v>2371</v>
      </c>
      <c r="T128" s="63"/>
      <c r="U128" s="63"/>
      <c r="V128" s="63"/>
      <c r="W128" s="63"/>
      <c r="X128" s="63"/>
      <c r="Y128" s="63"/>
      <c r="Z128" s="63"/>
      <c r="AA128" s="63"/>
      <c r="AB128" s="63"/>
      <c r="AC128" s="285"/>
      <c r="AD128" s="285"/>
    </row>
    <row r="129" spans="1:30" s="26" customFormat="1" ht="252">
      <c r="A129" s="295" t="s">
        <v>2403</v>
      </c>
      <c r="B129" s="279" t="s">
        <v>1747</v>
      </c>
      <c r="C129" s="84" t="s">
        <v>2231</v>
      </c>
      <c r="D129" s="98"/>
      <c r="E129" s="94"/>
      <c r="F129" s="94"/>
      <c r="G129" s="96" t="s">
        <v>4</v>
      </c>
      <c r="H129" s="66" t="s">
        <v>1748</v>
      </c>
      <c r="I129" s="214"/>
      <c r="J129" s="62">
        <f>COUNTIF(Table48[[#This Row],[Core Set of Children’s Health Care Quality Measures for Medicaid and CHIP (Child Core Set)
Version date: 03/2015]:[
CMS Medicare Part C &amp; D Star Ratings Measures
Version date: 10/2014 (2015) and 2/20/2015 (2016)]],"*yes*")</f>
        <v>1</v>
      </c>
      <c r="K129" s="63"/>
      <c r="L129" s="63"/>
      <c r="M129" s="63"/>
      <c r="N129" s="63"/>
      <c r="O129" s="63"/>
      <c r="P129" s="63"/>
      <c r="Q129" s="63"/>
      <c r="R129" s="63"/>
      <c r="S129" s="287" t="s">
        <v>2364</v>
      </c>
      <c r="T129" s="63"/>
      <c r="U129" s="63"/>
      <c r="V129" s="63"/>
      <c r="W129" s="63"/>
      <c r="X129" s="63"/>
      <c r="Y129" s="63"/>
      <c r="Z129" s="63"/>
      <c r="AA129" s="63"/>
      <c r="AB129" s="63"/>
      <c r="AC129" s="285"/>
      <c r="AD129" s="285"/>
    </row>
    <row r="130" spans="1:30" s="26" customFormat="1" ht="144">
      <c r="A130" s="294" t="s">
        <v>2406</v>
      </c>
      <c r="B130" s="279" t="s">
        <v>1749</v>
      </c>
      <c r="C130" s="84" t="s">
        <v>2232</v>
      </c>
      <c r="D130" s="98"/>
      <c r="E130" s="94"/>
      <c r="F130" s="94"/>
      <c r="G130" s="96" t="s">
        <v>1750</v>
      </c>
      <c r="H130" s="66" t="s">
        <v>1751</v>
      </c>
      <c r="I130" s="214"/>
      <c r="J130" s="62">
        <f>COUNTIF(Table48[[#This Row],[Core Set of Children’s Health Care Quality Measures for Medicaid and CHIP (Child Core Set)
Version date: 03/2015]:[
CMS Medicare Part C &amp; D Star Ratings Measures
Version date: 10/2014 (2015) and 2/20/2015 (2016)]],"*yes*")</f>
        <v>1</v>
      </c>
      <c r="K130" s="63"/>
      <c r="L130" s="63"/>
      <c r="M130" s="63"/>
      <c r="N130" s="63"/>
      <c r="O130" s="63"/>
      <c r="P130" s="63"/>
      <c r="Q130" s="63"/>
      <c r="R130" s="63"/>
      <c r="S130" s="287" t="s">
        <v>2367</v>
      </c>
      <c r="T130" s="63"/>
      <c r="U130" s="63"/>
      <c r="V130" s="63"/>
      <c r="W130" s="63"/>
      <c r="X130" s="63"/>
      <c r="Y130" s="63"/>
      <c r="Z130" s="63"/>
      <c r="AA130" s="63"/>
      <c r="AB130" s="63"/>
      <c r="AC130" s="285"/>
      <c r="AD130" s="285"/>
    </row>
    <row r="131" spans="1:30" s="26" customFormat="1" ht="409.5">
      <c r="A131" s="295" t="s">
        <v>662</v>
      </c>
      <c r="B131" s="202" t="s">
        <v>260</v>
      </c>
      <c r="C131" s="82" t="s">
        <v>252</v>
      </c>
      <c r="D131" s="88"/>
      <c r="E131" s="89"/>
      <c r="F131" s="89"/>
      <c r="G131" s="96" t="s">
        <v>3</v>
      </c>
      <c r="H131" s="206" t="s">
        <v>1212</v>
      </c>
      <c r="I131" s="63" t="s">
        <v>10</v>
      </c>
      <c r="J131" s="62">
        <f>COUNTIF(Table48[[#This Row],[Core Set of Children’s Health Care Quality Measures for Medicaid and CHIP (Child Core Set)
Version date: 03/2015]:[
CMS Medicare Part C &amp; D Star Ratings Measures
Version date: 10/2014 (2015) and 2/20/2015 (2016)]],"*yes*")</f>
        <v>1</v>
      </c>
      <c r="K131" s="63"/>
      <c r="L131" s="63" t="s">
        <v>907</v>
      </c>
      <c r="M131" s="63"/>
      <c r="N131" s="63"/>
      <c r="O131" s="63"/>
      <c r="P131" s="63"/>
      <c r="Q131" s="63"/>
      <c r="R131" s="63"/>
      <c r="S131" s="285"/>
      <c r="T131" s="63"/>
      <c r="U131" s="63"/>
      <c r="V131" s="63"/>
      <c r="W131" s="63"/>
      <c r="X131" s="63"/>
      <c r="Y131" s="63"/>
      <c r="Z131" s="63"/>
      <c r="AA131" s="63"/>
      <c r="AB131" s="63"/>
      <c r="AC131" s="285"/>
      <c r="AD131" s="285"/>
    </row>
    <row r="132" spans="1:30" s="26" customFormat="1" ht="180">
      <c r="A132" s="294" t="s">
        <v>663</v>
      </c>
      <c r="B132" s="202" t="s">
        <v>1061</v>
      </c>
      <c r="C132" s="84" t="s">
        <v>340</v>
      </c>
      <c r="D132" s="98"/>
      <c r="E132" s="94"/>
      <c r="F132" s="94"/>
      <c r="G132" s="96" t="s">
        <v>3</v>
      </c>
      <c r="H132" s="206" t="s">
        <v>1463</v>
      </c>
      <c r="I132" s="63" t="s">
        <v>563</v>
      </c>
      <c r="J132" s="62">
        <f>COUNTIF(Table48[[#This Row],[Core Set of Children’s Health Care Quality Measures for Medicaid and CHIP (Child Core Set)
Version date: 03/2015]:[
CMS Medicare Part C &amp; D Star Ratings Measures
Version date: 10/2014 (2015) and 2/20/2015 (2016)]],"*yes*")</f>
        <v>1</v>
      </c>
      <c r="K132" s="63"/>
      <c r="L132" s="63"/>
      <c r="M132" s="63"/>
      <c r="N132" s="63"/>
      <c r="O132" s="63"/>
      <c r="P132" s="63"/>
      <c r="Q132" s="63"/>
      <c r="R132" s="63"/>
      <c r="S132" s="285" t="s">
        <v>1711</v>
      </c>
      <c r="T132" s="63"/>
      <c r="U132" s="63"/>
      <c r="V132" s="63"/>
      <c r="W132" s="63"/>
      <c r="X132" s="63" t="s">
        <v>1</v>
      </c>
      <c r="Y132" s="63"/>
      <c r="Z132" s="63"/>
      <c r="AA132" s="63"/>
      <c r="AB132" s="63"/>
      <c r="AC132" s="285"/>
      <c r="AD132" s="285"/>
    </row>
    <row r="133" spans="1:30" s="26" customFormat="1" ht="252">
      <c r="A133" s="295" t="s">
        <v>664</v>
      </c>
      <c r="B133" s="202" t="s">
        <v>435</v>
      </c>
      <c r="C133" s="84" t="s">
        <v>518</v>
      </c>
      <c r="D133" s="98" t="s">
        <v>457</v>
      </c>
      <c r="E133" s="94"/>
      <c r="F133" s="94"/>
      <c r="G133" s="96" t="s">
        <v>4</v>
      </c>
      <c r="H133" s="206" t="s">
        <v>1150</v>
      </c>
      <c r="I133" s="63" t="s">
        <v>563</v>
      </c>
      <c r="J133" s="62">
        <f>COUNTIF(Table48[[#This Row],[Core Set of Children’s Health Care Quality Measures for Medicaid and CHIP (Child Core Set)
Version date: 03/2015]:[
CMS Medicare Part C &amp; D Star Ratings Measures
Version date: 10/2014 (2015) and 2/20/2015 (2016)]],"*yes*")</f>
        <v>0</v>
      </c>
      <c r="K133" s="63"/>
      <c r="L133" s="63"/>
      <c r="M133" s="63"/>
      <c r="N133" s="63"/>
      <c r="O133" s="63"/>
      <c r="P133" s="63"/>
      <c r="Q133" s="63"/>
      <c r="R133" s="63"/>
      <c r="S133" s="285"/>
      <c r="T133" s="63"/>
      <c r="U133" s="63"/>
      <c r="V133" s="63"/>
      <c r="W133" s="63"/>
      <c r="X133" s="63" t="s">
        <v>1</v>
      </c>
      <c r="Y133" s="63"/>
      <c r="Z133" s="63"/>
      <c r="AA133" s="63"/>
      <c r="AB133" s="63"/>
      <c r="AC133" s="285"/>
      <c r="AD133" s="285"/>
    </row>
    <row r="134" spans="1:30" s="26" customFormat="1" ht="216">
      <c r="A134" s="294" t="s">
        <v>2402</v>
      </c>
      <c r="B134" s="279" t="s">
        <v>1752</v>
      </c>
      <c r="C134" s="84" t="s">
        <v>2233</v>
      </c>
      <c r="D134" s="98"/>
      <c r="E134" s="94"/>
      <c r="F134" s="94"/>
      <c r="G134" s="96" t="s">
        <v>4</v>
      </c>
      <c r="H134" s="66" t="s">
        <v>1753</v>
      </c>
      <c r="I134" s="214"/>
      <c r="J134" s="62">
        <f>COUNTIF(Table48[[#This Row],[Core Set of Children’s Health Care Quality Measures for Medicaid and CHIP (Child Core Set)
Version date: 03/2015]:[
CMS Medicare Part C &amp; D Star Ratings Measures
Version date: 10/2014 (2015) and 2/20/2015 (2016)]],"*yes*")</f>
        <v>1</v>
      </c>
      <c r="K134" s="63"/>
      <c r="L134" s="63"/>
      <c r="M134" s="63"/>
      <c r="N134" s="63"/>
      <c r="O134" s="63"/>
      <c r="P134" s="63"/>
      <c r="Q134" s="63"/>
      <c r="R134" s="63"/>
      <c r="S134" s="287" t="s">
        <v>2363</v>
      </c>
      <c r="T134" s="63"/>
      <c r="U134" s="63"/>
      <c r="V134" s="63"/>
      <c r="W134" s="63"/>
      <c r="X134" s="63"/>
      <c r="Y134" s="63"/>
      <c r="Z134" s="63"/>
      <c r="AA134" s="63"/>
      <c r="AB134" s="63"/>
      <c r="AC134" s="285"/>
      <c r="AD134" s="285"/>
    </row>
    <row r="135" spans="1:30" s="26" customFormat="1" ht="144">
      <c r="A135" s="295" t="s">
        <v>665</v>
      </c>
      <c r="B135" s="202" t="s">
        <v>120</v>
      </c>
      <c r="C135" s="82" t="s">
        <v>121</v>
      </c>
      <c r="D135" s="88"/>
      <c r="E135" s="89"/>
      <c r="F135" s="89"/>
      <c r="G135" s="96" t="s">
        <v>2</v>
      </c>
      <c r="H135" s="206" t="s">
        <v>1133</v>
      </c>
      <c r="I135" s="63" t="s">
        <v>9</v>
      </c>
      <c r="J135" s="62">
        <f>COUNTIF(Table48[[#This Row],[Core Set of Children’s Health Care Quality Measures for Medicaid and CHIP (Child Core Set)
Version date: 03/2015]:[
CMS Medicare Part C &amp; D Star Ratings Measures
Version date: 10/2014 (2015) and 2/20/2015 (2016)]],"*yes*")</f>
        <v>2</v>
      </c>
      <c r="K135" s="63"/>
      <c r="L135" s="63" t="s">
        <v>914</v>
      </c>
      <c r="M135" s="63"/>
      <c r="N135" s="63" t="s">
        <v>1</v>
      </c>
      <c r="O135" s="63"/>
      <c r="P135" s="63"/>
      <c r="Q135" s="63"/>
      <c r="R135" s="63"/>
      <c r="S135" s="285"/>
      <c r="T135" s="63"/>
      <c r="U135" s="63"/>
      <c r="V135" s="63"/>
      <c r="W135" s="63"/>
      <c r="X135" s="63"/>
      <c r="Y135" s="63"/>
      <c r="Z135" s="63"/>
      <c r="AA135" s="63" t="s">
        <v>1</v>
      </c>
      <c r="AB135" s="63"/>
      <c r="AC135" s="285"/>
      <c r="AD135" s="285"/>
    </row>
    <row r="136" spans="1:30" s="26" customFormat="1" ht="144">
      <c r="A136" s="294" t="s">
        <v>666</v>
      </c>
      <c r="B136" s="202" t="s">
        <v>174</v>
      </c>
      <c r="C136" s="82" t="s">
        <v>66</v>
      </c>
      <c r="D136" s="88"/>
      <c r="E136" s="89"/>
      <c r="F136" s="89"/>
      <c r="G136" s="96" t="s">
        <v>2</v>
      </c>
      <c r="H136" s="206" t="s">
        <v>1132</v>
      </c>
      <c r="I136" s="63" t="s">
        <v>9</v>
      </c>
      <c r="J136" s="62">
        <f>COUNTIF(Table48[[#This Row],[Core Set of Children’s Health Care Quality Measures for Medicaid and CHIP (Child Core Set)
Version date: 03/2015]:[
CMS Medicare Part C &amp; D Star Ratings Measures
Version date: 10/2014 (2015) and 2/20/2015 (2016)]],"*yes*")</f>
        <v>1</v>
      </c>
      <c r="K136" s="63"/>
      <c r="L136" s="63" t="s">
        <v>927</v>
      </c>
      <c r="M136" s="63"/>
      <c r="N136" s="63"/>
      <c r="O136" s="63"/>
      <c r="P136" s="63"/>
      <c r="Q136" s="63"/>
      <c r="R136" s="63"/>
      <c r="S136" s="285"/>
      <c r="T136" s="63"/>
      <c r="U136" s="63"/>
      <c r="V136" s="63"/>
      <c r="W136" s="63"/>
      <c r="X136" s="63"/>
      <c r="Y136" s="63"/>
      <c r="Z136" s="63"/>
      <c r="AA136" s="63"/>
      <c r="AB136" s="63"/>
      <c r="AC136" s="285"/>
      <c r="AD136" s="285"/>
    </row>
    <row r="137" spans="1:30" s="26" customFormat="1" ht="72">
      <c r="A137" s="295" t="s">
        <v>668</v>
      </c>
      <c r="B137" s="202" t="s">
        <v>1189</v>
      </c>
      <c r="C137" s="82" t="s">
        <v>64</v>
      </c>
      <c r="D137" s="88"/>
      <c r="E137" s="89"/>
      <c r="F137" s="89"/>
      <c r="G137" s="96" t="s">
        <v>2</v>
      </c>
      <c r="H137" s="206" t="s">
        <v>1497</v>
      </c>
      <c r="I137" s="63" t="s">
        <v>9</v>
      </c>
      <c r="J137" s="62">
        <f>COUNTIF(Table48[[#This Row],[Core Set of Children’s Health Care Quality Measures for Medicaid and CHIP (Child Core Set)
Version date: 03/2015]:[
CMS Medicare Part C &amp; D Star Ratings Measures
Version date: 10/2014 (2015) and 2/20/2015 (2016)]],"*yes*")</f>
        <v>3</v>
      </c>
      <c r="K137" s="63"/>
      <c r="L137" s="63" t="s">
        <v>932</v>
      </c>
      <c r="M137" s="63"/>
      <c r="N137" s="63" t="s">
        <v>1</v>
      </c>
      <c r="O137" s="63" t="s">
        <v>177</v>
      </c>
      <c r="P137" s="63"/>
      <c r="Q137" s="63"/>
      <c r="R137" s="63"/>
      <c r="S137" s="285"/>
      <c r="T137" s="63"/>
      <c r="U137" s="63"/>
      <c r="V137" s="63"/>
      <c r="W137" s="63"/>
      <c r="X137" s="63"/>
      <c r="Y137" s="63">
        <v>6</v>
      </c>
      <c r="Z137" s="63"/>
      <c r="AA137" s="63" t="s">
        <v>1</v>
      </c>
      <c r="AB137" s="63"/>
      <c r="AC137" s="285"/>
      <c r="AD137" s="285"/>
    </row>
    <row r="138" spans="1:30" s="26" customFormat="1" ht="72">
      <c r="A138" s="294" t="s">
        <v>669</v>
      </c>
      <c r="B138" s="202" t="s">
        <v>1190</v>
      </c>
      <c r="C138" s="82" t="s">
        <v>59</v>
      </c>
      <c r="D138" s="88"/>
      <c r="E138" s="89"/>
      <c r="F138" s="89"/>
      <c r="G138" s="96" t="s">
        <v>2</v>
      </c>
      <c r="H138" s="206" t="s">
        <v>1495</v>
      </c>
      <c r="I138" s="63" t="s">
        <v>9</v>
      </c>
      <c r="J138" s="62">
        <f>COUNTIF(Table48[[#This Row],[Core Set of Children’s Health Care Quality Measures for Medicaid and CHIP (Child Core Set)
Version date: 03/2015]:[
CMS Medicare Part C &amp; D Star Ratings Measures
Version date: 10/2014 (2015) and 2/20/2015 (2016)]],"*yes*")</f>
        <v>1</v>
      </c>
      <c r="K138" s="63"/>
      <c r="L138" s="63" t="s">
        <v>924</v>
      </c>
      <c r="M138" s="63"/>
      <c r="N138" s="63"/>
      <c r="O138" s="63"/>
      <c r="P138" s="63"/>
      <c r="Q138" s="63"/>
      <c r="R138" s="63"/>
      <c r="S138" s="285"/>
      <c r="T138" s="63"/>
      <c r="U138" s="63"/>
      <c r="V138" s="63"/>
      <c r="W138" s="63"/>
      <c r="X138" s="63"/>
      <c r="Y138" s="63"/>
      <c r="Z138" s="63"/>
      <c r="AA138" s="63"/>
      <c r="AB138" s="63"/>
      <c r="AC138" s="285"/>
      <c r="AD138" s="285"/>
    </row>
    <row r="139" spans="1:30" s="26" customFormat="1" ht="126">
      <c r="A139" s="295" t="s">
        <v>670</v>
      </c>
      <c r="B139" s="202" t="s">
        <v>1191</v>
      </c>
      <c r="C139" s="82" t="s">
        <v>89</v>
      </c>
      <c r="D139" s="88"/>
      <c r="E139" s="89"/>
      <c r="F139" s="89"/>
      <c r="G139" s="96" t="s">
        <v>2</v>
      </c>
      <c r="H139" s="206" t="s">
        <v>1496</v>
      </c>
      <c r="I139" s="63" t="s">
        <v>9</v>
      </c>
      <c r="J139" s="62">
        <f>COUNTIF(Table48[[#This Row],[Core Set of Children’s Health Care Quality Measures for Medicaid and CHIP (Child Core Set)
Version date: 03/2015]:[
CMS Medicare Part C &amp; D Star Ratings Measures
Version date: 10/2014 (2015) and 2/20/2015 (2016)]],"*yes*")</f>
        <v>1</v>
      </c>
      <c r="K139" s="63"/>
      <c r="L139" s="63" t="s">
        <v>917</v>
      </c>
      <c r="M139" s="63"/>
      <c r="N139" s="63"/>
      <c r="O139" s="63"/>
      <c r="P139" s="63"/>
      <c r="Q139" s="63"/>
      <c r="R139" s="63"/>
      <c r="S139" s="285"/>
      <c r="T139" s="63"/>
      <c r="U139" s="63"/>
      <c r="V139" s="63"/>
      <c r="W139" s="63"/>
      <c r="X139" s="63"/>
      <c r="Y139" s="63"/>
      <c r="Z139" s="63"/>
      <c r="AA139" s="63"/>
      <c r="AB139" s="63"/>
      <c r="AC139" s="285"/>
      <c r="AD139" s="285"/>
    </row>
    <row r="140" spans="1:30" s="26" customFormat="1" ht="198">
      <c r="A140" s="294" t="s">
        <v>671</v>
      </c>
      <c r="B140" s="202" t="s">
        <v>178</v>
      </c>
      <c r="C140" s="82" t="s">
        <v>56</v>
      </c>
      <c r="D140" s="88"/>
      <c r="E140" s="89"/>
      <c r="F140" s="89"/>
      <c r="G140" s="96" t="s">
        <v>2</v>
      </c>
      <c r="H140" s="206" t="s">
        <v>1178</v>
      </c>
      <c r="I140" s="63" t="s">
        <v>9</v>
      </c>
      <c r="J140" s="62">
        <f>COUNTIF(Table48[[#This Row],[Core Set of Children’s Health Care Quality Measures for Medicaid and CHIP (Child Core Set)
Version date: 03/2015]:[
CMS Medicare Part C &amp; D Star Ratings Measures
Version date: 10/2014 (2015) and 2/20/2015 (2016)]],"*yes*")</f>
        <v>2</v>
      </c>
      <c r="K140" s="63"/>
      <c r="L140" s="63" t="s">
        <v>918</v>
      </c>
      <c r="M140" s="63"/>
      <c r="N140" s="63" t="s">
        <v>1</v>
      </c>
      <c r="O140" s="63"/>
      <c r="P140" s="63"/>
      <c r="Q140" s="63"/>
      <c r="R140" s="63"/>
      <c r="S140" s="285"/>
      <c r="T140" s="63"/>
      <c r="U140" s="63"/>
      <c r="V140" s="63"/>
      <c r="W140" s="63"/>
      <c r="X140" s="63"/>
      <c r="Y140" s="63">
        <v>4</v>
      </c>
      <c r="Z140" s="63"/>
      <c r="AA140" s="63" t="s">
        <v>1</v>
      </c>
      <c r="AB140" s="63"/>
      <c r="AC140" s="285"/>
      <c r="AD140" s="285"/>
    </row>
    <row r="141" spans="1:30" s="74" customFormat="1" ht="198">
      <c r="A141" s="295" t="s">
        <v>672</v>
      </c>
      <c r="B141" s="202" t="s">
        <v>1067</v>
      </c>
      <c r="C141" s="84" t="s">
        <v>341</v>
      </c>
      <c r="D141" s="98"/>
      <c r="E141" s="94"/>
      <c r="F141" s="94"/>
      <c r="G141" s="96" t="s">
        <v>3</v>
      </c>
      <c r="H141" s="206" t="s">
        <v>1453</v>
      </c>
      <c r="I141" s="63" t="s">
        <v>564</v>
      </c>
      <c r="J141" s="62">
        <f>COUNTIF(Table48[[#This Row],[Core Set of Children’s Health Care Quality Measures for Medicaid and CHIP (Child Core Set)
Version date: 03/2015]:[
CMS Medicare Part C &amp; D Star Ratings Measures
Version date: 10/2014 (2015) and 2/20/2015 (2016)]],"*yes*")</f>
        <v>0</v>
      </c>
      <c r="K141" s="63"/>
      <c r="L141" s="63"/>
      <c r="M141" s="63"/>
      <c r="N141" s="63"/>
      <c r="O141" s="63"/>
      <c r="P141" s="63"/>
      <c r="Q141" s="63"/>
      <c r="R141" s="63"/>
      <c r="S141" s="285"/>
      <c r="T141" s="63"/>
      <c r="U141" s="63"/>
      <c r="V141" s="63" t="s">
        <v>1</v>
      </c>
      <c r="W141" s="63" t="s">
        <v>1</v>
      </c>
      <c r="X141" s="63" t="s">
        <v>1</v>
      </c>
      <c r="Y141" s="63"/>
      <c r="Z141" s="63"/>
      <c r="AA141" s="63"/>
      <c r="AB141" s="63"/>
      <c r="AC141" s="285"/>
      <c r="AD141" s="285"/>
    </row>
    <row r="142" spans="1:30" s="26" customFormat="1" ht="234">
      <c r="A142" s="294" t="s">
        <v>673</v>
      </c>
      <c r="B142" s="202" t="s">
        <v>922</v>
      </c>
      <c r="C142" s="84" t="s">
        <v>923</v>
      </c>
      <c r="D142" s="98"/>
      <c r="E142" s="94"/>
      <c r="F142" s="94"/>
      <c r="G142" s="96" t="s">
        <v>925</v>
      </c>
      <c r="H142" s="206" t="s">
        <v>1142</v>
      </c>
      <c r="I142" s="63" t="s">
        <v>9</v>
      </c>
      <c r="J142" s="62">
        <f>COUNTIF(Table48[[#This Row],[Core Set of Children’s Health Care Quality Measures for Medicaid and CHIP (Child Core Set)
Version date: 03/2015]:[
CMS Medicare Part C &amp; D Star Ratings Measures
Version date: 10/2014 (2015) and 2/20/2015 (2016)]],"*yes*")</f>
        <v>1</v>
      </c>
      <c r="K142" s="63"/>
      <c r="L142" s="63" t="s">
        <v>916</v>
      </c>
      <c r="M142" s="63"/>
      <c r="N142" s="63"/>
      <c r="O142" s="63"/>
      <c r="P142" s="63"/>
      <c r="Q142" s="63"/>
      <c r="R142" s="63"/>
      <c r="S142" s="285"/>
      <c r="T142" s="63"/>
      <c r="U142" s="63"/>
      <c r="V142" s="63"/>
      <c r="W142" s="63"/>
      <c r="X142" s="63"/>
      <c r="Y142" s="63"/>
      <c r="Z142" s="63"/>
      <c r="AA142" s="63"/>
      <c r="AB142" s="63"/>
      <c r="AC142" s="285"/>
      <c r="AD142" s="285"/>
    </row>
    <row r="143" spans="1:30" s="26" customFormat="1" ht="216">
      <c r="A143" s="295" t="s">
        <v>674</v>
      </c>
      <c r="B143" s="202" t="s">
        <v>342</v>
      </c>
      <c r="C143" s="84" t="s">
        <v>343</v>
      </c>
      <c r="D143" s="98"/>
      <c r="E143" s="94"/>
      <c r="F143" s="94"/>
      <c r="G143" s="96" t="s">
        <v>3</v>
      </c>
      <c r="H143" s="206" t="s">
        <v>1464</v>
      </c>
      <c r="I143" s="63" t="s">
        <v>564</v>
      </c>
      <c r="J143" s="62">
        <f>COUNTIF(Table48[[#This Row],[Core Set of Children’s Health Care Quality Measures for Medicaid and CHIP (Child Core Set)
Version date: 03/2015]:[
CMS Medicare Part C &amp; D Star Ratings Measures
Version date: 10/2014 (2015) and 2/20/2015 (2016)]],"*yes*")</f>
        <v>0</v>
      </c>
      <c r="K143" s="63"/>
      <c r="L143" s="63"/>
      <c r="M143" s="63"/>
      <c r="N143" s="63"/>
      <c r="O143" s="63"/>
      <c r="P143" s="63"/>
      <c r="Q143" s="63"/>
      <c r="R143" s="63"/>
      <c r="S143" s="285"/>
      <c r="T143" s="63"/>
      <c r="U143" s="63"/>
      <c r="V143" s="63"/>
      <c r="W143" s="63"/>
      <c r="X143" s="63" t="s">
        <v>1</v>
      </c>
      <c r="Y143" s="63"/>
      <c r="Z143" s="63"/>
      <c r="AA143" s="63"/>
      <c r="AB143" s="63"/>
      <c r="AC143" s="285"/>
      <c r="AD143" s="285"/>
    </row>
    <row r="144" spans="1:30" s="26" customFormat="1" ht="162">
      <c r="A144" s="294" t="s">
        <v>675</v>
      </c>
      <c r="B144" s="202" t="s">
        <v>2801</v>
      </c>
      <c r="C144" s="82" t="s">
        <v>68</v>
      </c>
      <c r="D144" s="88"/>
      <c r="E144" s="89"/>
      <c r="F144" s="89"/>
      <c r="G144" s="96" t="s">
        <v>3</v>
      </c>
      <c r="H144" s="206" t="s">
        <v>1465</v>
      </c>
      <c r="I144" s="63" t="s">
        <v>563</v>
      </c>
      <c r="J144" s="62">
        <f>COUNTIF(Table48[[#This Row],[Core Set of Children’s Health Care Quality Measures for Medicaid and CHIP (Child Core Set)
Version date: 03/2015]:[
CMS Medicare Part C &amp; D Star Ratings Measures
Version date: 10/2014 (2015) and 2/20/2015 (2016)]],"*yes*")</f>
        <v>1</v>
      </c>
      <c r="K144" s="63"/>
      <c r="L144" s="63" t="s">
        <v>964</v>
      </c>
      <c r="M144" s="63"/>
      <c r="N144" s="63"/>
      <c r="O144" s="63"/>
      <c r="P144" s="63"/>
      <c r="Q144" s="63"/>
      <c r="R144" s="63"/>
      <c r="S144" s="285"/>
      <c r="T144" s="63"/>
      <c r="U144" s="63"/>
      <c r="V144" s="63"/>
      <c r="W144" s="63"/>
      <c r="X144" s="63" t="s">
        <v>1</v>
      </c>
      <c r="Y144" s="63"/>
      <c r="Z144" s="63"/>
      <c r="AA144" s="63"/>
      <c r="AB144" s="63"/>
      <c r="AC144" s="285"/>
      <c r="AD144" s="285"/>
    </row>
    <row r="145" spans="1:30" s="26" customFormat="1" ht="162">
      <c r="A145" s="295" t="s">
        <v>676</v>
      </c>
      <c r="B145" s="202" t="s">
        <v>344</v>
      </c>
      <c r="C145" s="84" t="s">
        <v>345</v>
      </c>
      <c r="D145" s="98"/>
      <c r="E145" s="94"/>
      <c r="F145" s="94"/>
      <c r="G145" s="96" t="s">
        <v>3</v>
      </c>
      <c r="H145" s="206" t="s">
        <v>1068</v>
      </c>
      <c r="I145" s="63" t="s">
        <v>564</v>
      </c>
      <c r="J145" s="62">
        <f>COUNTIF(Table48[[#This Row],[Core Set of Children’s Health Care Quality Measures for Medicaid and CHIP (Child Core Set)
Version date: 03/2015]:[
CMS Medicare Part C &amp; D Star Ratings Measures
Version date: 10/2014 (2015) and 2/20/2015 (2016)]],"*yes*")</f>
        <v>0</v>
      </c>
      <c r="K145" s="63"/>
      <c r="L145" s="63"/>
      <c r="M145" s="63"/>
      <c r="N145" s="63"/>
      <c r="O145" s="63"/>
      <c r="P145" s="63"/>
      <c r="Q145" s="63"/>
      <c r="R145" s="63"/>
      <c r="S145" s="285"/>
      <c r="T145" s="63"/>
      <c r="U145" s="63"/>
      <c r="V145" s="63"/>
      <c r="W145" s="63"/>
      <c r="X145" s="63" t="s">
        <v>1</v>
      </c>
      <c r="Y145" s="63"/>
      <c r="Z145" s="63"/>
      <c r="AA145" s="63"/>
      <c r="AB145" s="63"/>
      <c r="AC145" s="285"/>
      <c r="AD145" s="285"/>
    </row>
    <row r="146" spans="1:30" s="26" customFormat="1" ht="90">
      <c r="A146" s="294" t="s">
        <v>677</v>
      </c>
      <c r="B146" s="202" t="s">
        <v>1037</v>
      </c>
      <c r="C146" s="84" t="s">
        <v>76</v>
      </c>
      <c r="D146" s="98"/>
      <c r="E146" s="94"/>
      <c r="F146" s="94"/>
      <c r="G146" s="96" t="s">
        <v>3</v>
      </c>
      <c r="H146" s="206" t="s">
        <v>1502</v>
      </c>
      <c r="I146" s="63" t="s">
        <v>563</v>
      </c>
      <c r="J146" s="62">
        <f>COUNTIF(Table48[[#This Row],[Core Set of Children’s Health Care Quality Measures for Medicaid and CHIP (Child Core Set)
Version date: 03/2015]:[
CMS Medicare Part C &amp; D Star Ratings Measures
Version date: 10/2014 (2015) and 2/20/2015 (2016)]],"*yes*")</f>
        <v>1</v>
      </c>
      <c r="K146" s="63"/>
      <c r="L146" s="63" t="s">
        <v>965</v>
      </c>
      <c r="M146" s="63"/>
      <c r="N146" s="63"/>
      <c r="O146" s="63"/>
      <c r="P146" s="63"/>
      <c r="Q146" s="63"/>
      <c r="R146" s="63"/>
      <c r="S146" s="285"/>
      <c r="T146" s="63"/>
      <c r="U146" s="63"/>
      <c r="V146" s="63"/>
      <c r="W146" s="63"/>
      <c r="X146" s="63" t="s">
        <v>1</v>
      </c>
      <c r="Y146" s="63"/>
      <c r="Z146" s="63"/>
      <c r="AA146" s="63"/>
      <c r="AB146" s="63"/>
      <c r="AC146" s="285"/>
      <c r="AD146" s="285"/>
    </row>
    <row r="147" spans="1:30" s="26" customFormat="1" ht="216">
      <c r="A147" s="295" t="s">
        <v>1687</v>
      </c>
      <c r="B147" s="202" t="s">
        <v>1688</v>
      </c>
      <c r="C147" s="83" t="s">
        <v>1689</v>
      </c>
      <c r="D147" s="98"/>
      <c r="E147" s="94"/>
      <c r="F147" s="94"/>
      <c r="G147" s="96" t="s">
        <v>1690</v>
      </c>
      <c r="H147" s="66" t="s">
        <v>1691</v>
      </c>
      <c r="I147" s="214" t="s">
        <v>563</v>
      </c>
      <c r="J147" s="62">
        <f>COUNTIF(Table48[[#This Row],[Core Set of Children’s Health Care Quality Measures for Medicaid and CHIP (Child Core Set)
Version date: 03/2015]:[
CMS Medicare Part C &amp; D Star Ratings Measures
Version date: 10/2014 (2015) and 2/20/2015 (2016)]],"*yes*")</f>
        <v>0</v>
      </c>
      <c r="K147" s="63"/>
      <c r="L147" s="63"/>
      <c r="M147" s="63"/>
      <c r="N147" s="63"/>
      <c r="O147" s="63"/>
      <c r="P147" s="63"/>
      <c r="Q147" s="63"/>
      <c r="R147" s="63"/>
      <c r="S147" s="285"/>
      <c r="T147" s="63"/>
      <c r="U147" s="63"/>
      <c r="V147" s="63"/>
      <c r="W147" s="63"/>
      <c r="X147" s="63"/>
      <c r="Y147" s="63"/>
      <c r="Z147" s="63"/>
      <c r="AA147" s="63"/>
      <c r="AB147" s="63"/>
      <c r="AC147" s="285"/>
      <c r="AD147" s="285"/>
    </row>
    <row r="148" spans="1:30" s="26" customFormat="1" ht="144">
      <c r="A148" s="294" t="s">
        <v>678</v>
      </c>
      <c r="B148" s="202" t="s">
        <v>346</v>
      </c>
      <c r="C148" s="84" t="s">
        <v>347</v>
      </c>
      <c r="D148" s="98"/>
      <c r="E148" s="94"/>
      <c r="F148" s="94"/>
      <c r="G148" s="96" t="s">
        <v>3</v>
      </c>
      <c r="H148" s="206" t="s">
        <v>1070</v>
      </c>
      <c r="I148" s="63" t="s">
        <v>564</v>
      </c>
      <c r="J148" s="62">
        <f>COUNTIF(Table48[[#This Row],[Core Set of Children’s Health Care Quality Measures for Medicaid and CHIP (Child Core Set)
Version date: 03/2015]:[
CMS Medicare Part C &amp; D Star Ratings Measures
Version date: 10/2014 (2015) and 2/20/2015 (2016)]],"*yes*")</f>
        <v>0</v>
      </c>
      <c r="K148" s="63"/>
      <c r="L148" s="63"/>
      <c r="M148" s="63"/>
      <c r="N148" s="63"/>
      <c r="O148" s="63"/>
      <c r="P148" s="63"/>
      <c r="Q148" s="63"/>
      <c r="R148" s="63"/>
      <c r="S148" s="285"/>
      <c r="T148" s="63"/>
      <c r="U148" s="63"/>
      <c r="V148" s="63" t="s">
        <v>2791</v>
      </c>
      <c r="W148" s="63" t="s">
        <v>335</v>
      </c>
      <c r="X148" s="63" t="s">
        <v>1</v>
      </c>
      <c r="Y148" s="63"/>
      <c r="Z148" s="63"/>
      <c r="AA148" s="63"/>
      <c r="AB148" s="63"/>
      <c r="AC148" s="285"/>
      <c r="AD148" s="285" t="s">
        <v>1</v>
      </c>
    </row>
    <row r="149" spans="1:30" s="26" customFormat="1" ht="108">
      <c r="A149" s="295" t="s">
        <v>679</v>
      </c>
      <c r="B149" s="202" t="s">
        <v>1072</v>
      </c>
      <c r="C149" s="84" t="s">
        <v>348</v>
      </c>
      <c r="D149" s="98"/>
      <c r="E149" s="94"/>
      <c r="F149" s="94"/>
      <c r="G149" s="96" t="s">
        <v>3</v>
      </c>
      <c r="H149" s="206" t="s">
        <v>1071</v>
      </c>
      <c r="I149" s="63" t="s">
        <v>563</v>
      </c>
      <c r="J149" s="62">
        <f>COUNTIF(Table48[[#This Row],[Core Set of Children’s Health Care Quality Measures for Medicaid and CHIP (Child Core Set)
Version date: 03/2015]:[
CMS Medicare Part C &amp; D Star Ratings Measures
Version date: 10/2014 (2015) and 2/20/2015 (2016)]],"*yes*")</f>
        <v>0</v>
      </c>
      <c r="K149" s="63"/>
      <c r="L149" s="63"/>
      <c r="M149" s="63"/>
      <c r="N149" s="63"/>
      <c r="O149" s="63"/>
      <c r="P149" s="63"/>
      <c r="Q149" s="63"/>
      <c r="R149" s="63"/>
      <c r="S149" s="285"/>
      <c r="T149" s="63"/>
      <c r="U149" s="63"/>
      <c r="V149" s="63" t="s">
        <v>1</v>
      </c>
      <c r="W149" s="63"/>
      <c r="X149" s="63"/>
      <c r="Y149" s="63"/>
      <c r="Z149" s="63"/>
      <c r="AA149" s="63"/>
      <c r="AB149" s="63"/>
      <c r="AC149" s="285"/>
      <c r="AD149" s="285"/>
    </row>
    <row r="150" spans="1:30" s="26" customFormat="1" ht="144">
      <c r="A150" s="294" t="s">
        <v>2423</v>
      </c>
      <c r="B150" s="279" t="s">
        <v>1754</v>
      </c>
      <c r="C150" s="84" t="s">
        <v>2234</v>
      </c>
      <c r="D150" s="98"/>
      <c r="E150" s="94"/>
      <c r="F150" s="94"/>
      <c r="G150" s="96" t="s">
        <v>1755</v>
      </c>
      <c r="H150" s="66" t="s">
        <v>1756</v>
      </c>
      <c r="I150" s="214"/>
      <c r="J150" s="62">
        <f>COUNTIF(Table48[[#This Row],[Core Set of Children’s Health Care Quality Measures for Medicaid and CHIP (Child Core Set)
Version date: 03/2015]:[
CMS Medicare Part C &amp; D Star Ratings Measures
Version date: 10/2014 (2015) and 2/20/2015 (2016)]],"*yes*")</f>
        <v>1</v>
      </c>
      <c r="K150" s="63"/>
      <c r="L150" s="63"/>
      <c r="M150" s="63"/>
      <c r="N150" s="63"/>
      <c r="O150" s="63"/>
      <c r="P150" s="63"/>
      <c r="Q150" s="63"/>
      <c r="R150" s="63"/>
      <c r="S150" s="287" t="s">
        <v>2383</v>
      </c>
      <c r="T150" s="63"/>
      <c r="U150" s="63"/>
      <c r="V150" s="63"/>
      <c r="W150" s="63"/>
      <c r="X150" s="63"/>
      <c r="Y150" s="63"/>
      <c r="Z150" s="63"/>
      <c r="AA150" s="63"/>
      <c r="AB150" s="63"/>
      <c r="AC150" s="285"/>
      <c r="AD150" s="285"/>
    </row>
    <row r="151" spans="1:30" s="26" customFormat="1" ht="162">
      <c r="A151" s="295" t="s">
        <v>2422</v>
      </c>
      <c r="B151" s="279" t="s">
        <v>1757</v>
      </c>
      <c r="C151" s="84" t="s">
        <v>2235</v>
      </c>
      <c r="D151" s="98"/>
      <c r="E151" s="94"/>
      <c r="F151" s="94"/>
      <c r="G151" s="96" t="s">
        <v>1755</v>
      </c>
      <c r="H151" s="66" t="s">
        <v>1758</v>
      </c>
      <c r="I151" s="214"/>
      <c r="J151" s="62">
        <f>COUNTIF(Table48[[#This Row],[Core Set of Children’s Health Care Quality Measures for Medicaid and CHIP (Child Core Set)
Version date: 03/2015]:[
CMS Medicare Part C &amp; D Star Ratings Measures
Version date: 10/2014 (2015) and 2/20/2015 (2016)]],"*yes*")</f>
        <v>1</v>
      </c>
      <c r="K151" s="63"/>
      <c r="L151" s="63"/>
      <c r="M151" s="63"/>
      <c r="N151" s="63"/>
      <c r="O151" s="63"/>
      <c r="P151" s="63"/>
      <c r="Q151" s="63"/>
      <c r="R151" s="63"/>
      <c r="S151" s="287" t="s">
        <v>2382</v>
      </c>
      <c r="T151" s="63"/>
      <c r="U151" s="63"/>
      <c r="V151" s="63"/>
      <c r="W151" s="63"/>
      <c r="X151" s="63"/>
      <c r="Y151" s="63"/>
      <c r="Z151" s="63"/>
      <c r="AA151" s="63"/>
      <c r="AB151" s="63"/>
      <c r="AC151" s="285"/>
      <c r="AD151" s="285"/>
    </row>
    <row r="152" spans="1:30" s="26" customFormat="1" ht="144">
      <c r="A152" s="294" t="s">
        <v>2405</v>
      </c>
      <c r="B152" s="279" t="s">
        <v>1759</v>
      </c>
      <c r="C152" s="84" t="s">
        <v>2236</v>
      </c>
      <c r="D152" s="98"/>
      <c r="E152" s="94"/>
      <c r="F152" s="94"/>
      <c r="G152" s="96" t="s">
        <v>1750</v>
      </c>
      <c r="H152" s="66" t="s">
        <v>1760</v>
      </c>
      <c r="I152" s="214"/>
      <c r="J152" s="62">
        <f>COUNTIF(Table48[[#This Row],[Core Set of Children’s Health Care Quality Measures for Medicaid and CHIP (Child Core Set)
Version date: 03/2015]:[
CMS Medicare Part C &amp; D Star Ratings Measures
Version date: 10/2014 (2015) and 2/20/2015 (2016)]],"*yes*")</f>
        <v>1</v>
      </c>
      <c r="K152" s="63"/>
      <c r="L152" s="63"/>
      <c r="M152" s="63"/>
      <c r="N152" s="63"/>
      <c r="O152" s="63"/>
      <c r="P152" s="63"/>
      <c r="Q152" s="63"/>
      <c r="R152" s="63"/>
      <c r="S152" s="287" t="s">
        <v>2366</v>
      </c>
      <c r="T152" s="63"/>
      <c r="U152" s="63"/>
      <c r="V152" s="63"/>
      <c r="W152" s="63"/>
      <c r="X152" s="63"/>
      <c r="Y152" s="63"/>
      <c r="Z152" s="63"/>
      <c r="AA152" s="63"/>
      <c r="AB152" s="63"/>
      <c r="AC152" s="285"/>
      <c r="AD152" s="285"/>
    </row>
    <row r="153" spans="1:30" s="26" customFormat="1" ht="216">
      <c r="A153" s="295" t="s">
        <v>2412</v>
      </c>
      <c r="B153" s="279" t="s">
        <v>2806</v>
      </c>
      <c r="C153" s="84" t="s">
        <v>2237</v>
      </c>
      <c r="D153" s="98"/>
      <c r="E153" s="94"/>
      <c r="F153" s="94"/>
      <c r="G153" s="96" t="s">
        <v>115</v>
      </c>
      <c r="H153" s="66" t="s">
        <v>1761</v>
      </c>
      <c r="I153" s="214"/>
      <c r="J153" s="62">
        <f>COUNTIF(Table48[[#This Row],[Core Set of Children’s Health Care Quality Measures for Medicaid and CHIP (Child Core Set)
Version date: 03/2015]:[
CMS Medicare Part C &amp; D Star Ratings Measures
Version date: 10/2014 (2015) and 2/20/2015 (2016)]],"*yes*")</f>
        <v>1</v>
      </c>
      <c r="K153" s="63"/>
      <c r="L153" s="63"/>
      <c r="M153" s="63"/>
      <c r="N153" s="63"/>
      <c r="O153" s="63"/>
      <c r="P153" s="63"/>
      <c r="Q153" s="63"/>
      <c r="R153" s="63"/>
      <c r="S153" s="287" t="s">
        <v>2372</v>
      </c>
      <c r="T153" s="63"/>
      <c r="U153" s="63"/>
      <c r="V153" s="63"/>
      <c r="W153" s="63"/>
      <c r="X153" s="63"/>
      <c r="Y153" s="63"/>
      <c r="Z153" s="63"/>
      <c r="AA153" s="63"/>
      <c r="AB153" s="63"/>
      <c r="AC153" s="285"/>
      <c r="AD153" s="285"/>
    </row>
    <row r="154" spans="1:30" s="26" customFormat="1" ht="409.5">
      <c r="A154" s="294" t="s">
        <v>680</v>
      </c>
      <c r="B154" s="202" t="s">
        <v>349</v>
      </c>
      <c r="C154" s="84" t="s">
        <v>350</v>
      </c>
      <c r="D154" s="98"/>
      <c r="E154" s="94"/>
      <c r="F154" s="94"/>
      <c r="G154" s="96" t="s">
        <v>3</v>
      </c>
      <c r="H154" s="206" t="s">
        <v>1073</v>
      </c>
      <c r="I154" s="63" t="s">
        <v>9</v>
      </c>
      <c r="J154" s="62">
        <f>COUNTIF(Table48[[#This Row],[Core Set of Children’s Health Care Quality Measures for Medicaid and CHIP (Child Core Set)
Version date: 03/2015]:[
CMS Medicare Part C &amp; D Star Ratings Measures
Version date: 10/2014 (2015) and 2/20/2015 (2016)]],"*yes*")</f>
        <v>0</v>
      </c>
      <c r="K154" s="63"/>
      <c r="L154" s="63"/>
      <c r="M154" s="63"/>
      <c r="N154" s="63"/>
      <c r="O154" s="63"/>
      <c r="P154" s="63"/>
      <c r="Q154" s="63"/>
      <c r="R154" s="63"/>
      <c r="S154" s="285"/>
      <c r="T154" s="63"/>
      <c r="U154" s="63"/>
      <c r="V154" s="63"/>
      <c r="W154" s="63"/>
      <c r="X154" s="63" t="s">
        <v>1</v>
      </c>
      <c r="Y154" s="63"/>
      <c r="Z154" s="63"/>
      <c r="AA154" s="63"/>
      <c r="AB154" s="63"/>
      <c r="AC154" s="285"/>
      <c r="AD154" s="285"/>
    </row>
    <row r="155" spans="1:30" s="26" customFormat="1" ht="270">
      <c r="A155" s="295" t="s">
        <v>681</v>
      </c>
      <c r="B155" s="202" t="s">
        <v>351</v>
      </c>
      <c r="C155" s="84" t="s">
        <v>352</v>
      </c>
      <c r="D155" s="98"/>
      <c r="E155" s="94"/>
      <c r="F155" s="94"/>
      <c r="G155" s="96" t="s">
        <v>328</v>
      </c>
      <c r="H155" s="206" t="s">
        <v>1074</v>
      </c>
      <c r="I155" s="63" t="s">
        <v>564</v>
      </c>
      <c r="J155" s="62">
        <f>COUNTIF(Table48[[#This Row],[Core Set of Children’s Health Care Quality Measures for Medicaid and CHIP (Child Core Set)
Version date: 03/2015]:[
CMS Medicare Part C &amp; D Star Ratings Measures
Version date: 10/2014 (2015) and 2/20/2015 (2016)]],"*yes*")</f>
        <v>0</v>
      </c>
      <c r="K155" s="63"/>
      <c r="L155" s="63"/>
      <c r="M155" s="63"/>
      <c r="N155" s="63"/>
      <c r="O155" s="63"/>
      <c r="P155" s="63"/>
      <c r="Q155" s="63"/>
      <c r="R155" s="63"/>
      <c r="S155" s="285"/>
      <c r="T155" s="63"/>
      <c r="U155" s="63"/>
      <c r="V155" s="63" t="s">
        <v>1</v>
      </c>
      <c r="W155" s="63"/>
      <c r="X155" s="63" t="s">
        <v>1</v>
      </c>
      <c r="Y155" s="63"/>
      <c r="Z155" s="63"/>
      <c r="AA155" s="63"/>
      <c r="AB155" s="63"/>
      <c r="AC155" s="285"/>
      <c r="AD155" s="285"/>
    </row>
    <row r="156" spans="1:30" s="26" customFormat="1" ht="180">
      <c r="A156" s="294" t="s">
        <v>682</v>
      </c>
      <c r="B156" s="202" t="s">
        <v>353</v>
      </c>
      <c r="C156" s="84" t="s">
        <v>354</v>
      </c>
      <c r="D156" s="98"/>
      <c r="E156" s="94"/>
      <c r="F156" s="94"/>
      <c r="G156" s="302" t="s">
        <v>2</v>
      </c>
      <c r="H156" s="206" t="s">
        <v>1075</v>
      </c>
      <c r="I156" s="63" t="s">
        <v>9</v>
      </c>
      <c r="J156" s="62">
        <f>COUNTIF(Table48[[#This Row],[Core Set of Children’s Health Care Quality Measures for Medicaid and CHIP (Child Core Set)
Version date: 03/2015]:[
CMS Medicare Part C &amp; D Star Ratings Measures
Version date: 10/2014 (2015) and 2/20/2015 (2016)]],"*yes*")</f>
        <v>0</v>
      </c>
      <c r="K156" s="63"/>
      <c r="L156" s="63"/>
      <c r="M156" s="63"/>
      <c r="N156" s="63"/>
      <c r="O156" s="63"/>
      <c r="P156" s="63"/>
      <c r="Q156" s="63"/>
      <c r="R156" s="63"/>
      <c r="S156" s="285"/>
      <c r="T156" s="63"/>
      <c r="U156" s="63"/>
      <c r="V156" s="63"/>
      <c r="W156" s="63"/>
      <c r="X156" s="63" t="s">
        <v>1</v>
      </c>
      <c r="Y156" s="63"/>
      <c r="Z156" s="63"/>
      <c r="AA156" s="63"/>
      <c r="AB156" s="63"/>
      <c r="AC156" s="285"/>
      <c r="AD156" s="285"/>
    </row>
    <row r="157" spans="1:30" s="26" customFormat="1" ht="162">
      <c r="A157" s="295" t="s">
        <v>683</v>
      </c>
      <c r="B157" s="202" t="s">
        <v>355</v>
      </c>
      <c r="C157" s="84" t="s">
        <v>356</v>
      </c>
      <c r="D157" s="98"/>
      <c r="E157" s="94"/>
      <c r="F157" s="94"/>
      <c r="G157" s="302" t="s">
        <v>2</v>
      </c>
      <c r="H157" s="206" t="s">
        <v>1076</v>
      </c>
      <c r="I157" s="63" t="s">
        <v>9</v>
      </c>
      <c r="J157" s="62">
        <f>COUNTIF(Table48[[#This Row],[Core Set of Children’s Health Care Quality Measures for Medicaid and CHIP (Child Core Set)
Version date: 03/2015]:[
CMS Medicare Part C &amp; D Star Ratings Measures
Version date: 10/2014 (2015) and 2/20/2015 (2016)]],"*yes*")</f>
        <v>0</v>
      </c>
      <c r="K157" s="63"/>
      <c r="L157" s="63"/>
      <c r="M157" s="63"/>
      <c r="N157" s="63"/>
      <c r="O157" s="63"/>
      <c r="P157" s="63"/>
      <c r="Q157" s="63"/>
      <c r="R157" s="63"/>
      <c r="S157" s="285"/>
      <c r="T157" s="63"/>
      <c r="U157" s="63"/>
      <c r="V157" s="63"/>
      <c r="W157" s="63"/>
      <c r="X157" s="63" t="s">
        <v>1</v>
      </c>
      <c r="Y157" s="63"/>
      <c r="Z157" s="63"/>
      <c r="AA157" s="63"/>
      <c r="AB157" s="63"/>
      <c r="AC157" s="285"/>
      <c r="AD157" s="285"/>
    </row>
    <row r="158" spans="1:30" s="26" customFormat="1" ht="306">
      <c r="A158" s="294" t="s">
        <v>684</v>
      </c>
      <c r="B158" s="202" t="s">
        <v>1077</v>
      </c>
      <c r="C158" s="84" t="s">
        <v>357</v>
      </c>
      <c r="D158" s="98"/>
      <c r="E158" s="94"/>
      <c r="F158" s="94"/>
      <c r="G158" s="96" t="s">
        <v>2</v>
      </c>
      <c r="H158" s="206" t="s">
        <v>358</v>
      </c>
      <c r="I158" s="63" t="s">
        <v>9</v>
      </c>
      <c r="J158" s="62">
        <f>COUNTIF(Table48[[#This Row],[Core Set of Children’s Health Care Quality Measures for Medicaid and CHIP (Child Core Set)
Version date: 03/2015]:[
CMS Medicare Part C &amp; D Star Ratings Measures
Version date: 10/2014 (2015) and 2/20/2015 (2016)]],"*yes*")</f>
        <v>0</v>
      </c>
      <c r="K158" s="63"/>
      <c r="L158" s="63"/>
      <c r="M158" s="63"/>
      <c r="N158" s="63"/>
      <c r="O158" s="63"/>
      <c r="P158" s="63"/>
      <c r="Q158" s="63"/>
      <c r="R158" s="63"/>
      <c r="S158" s="285"/>
      <c r="T158" s="63"/>
      <c r="U158" s="63"/>
      <c r="V158" s="63"/>
      <c r="W158" s="63"/>
      <c r="X158" s="63" t="s">
        <v>1</v>
      </c>
      <c r="Y158" s="63"/>
      <c r="Z158" s="63"/>
      <c r="AA158" s="63"/>
      <c r="AB158" s="63"/>
      <c r="AC158" s="285"/>
      <c r="AD158" s="285"/>
    </row>
    <row r="159" spans="1:30" s="26" customFormat="1" ht="162">
      <c r="A159" s="295" t="s">
        <v>685</v>
      </c>
      <c r="B159" s="202" t="s">
        <v>1078</v>
      </c>
      <c r="C159" s="84" t="s">
        <v>359</v>
      </c>
      <c r="D159" s="98"/>
      <c r="E159" s="94"/>
      <c r="F159" s="94"/>
      <c r="G159" s="96" t="s">
        <v>3</v>
      </c>
      <c r="H159" s="206" t="s">
        <v>1475</v>
      </c>
      <c r="I159" s="63" t="s">
        <v>9</v>
      </c>
      <c r="J159" s="62">
        <f>COUNTIF(Table48[[#This Row],[Core Set of Children’s Health Care Quality Measures for Medicaid and CHIP (Child Core Set)
Version date: 03/2015]:[
CMS Medicare Part C &amp; D Star Ratings Measures
Version date: 10/2014 (2015) and 2/20/2015 (2016)]],"*yes*")</f>
        <v>0</v>
      </c>
      <c r="K159" s="63"/>
      <c r="L159" s="63"/>
      <c r="M159" s="63"/>
      <c r="N159" s="63"/>
      <c r="O159" s="63"/>
      <c r="P159" s="63"/>
      <c r="Q159" s="63"/>
      <c r="R159" s="63"/>
      <c r="S159" s="285"/>
      <c r="T159" s="63"/>
      <c r="U159" s="63"/>
      <c r="V159" s="63" t="s">
        <v>1</v>
      </c>
      <c r="W159" s="63"/>
      <c r="X159" s="63"/>
      <c r="Y159" s="63"/>
      <c r="Z159" s="63"/>
      <c r="AA159" s="63"/>
      <c r="AB159" s="63"/>
      <c r="AC159" s="285"/>
      <c r="AD159" s="285"/>
    </row>
    <row r="160" spans="1:30" s="74" customFormat="1" ht="108">
      <c r="A160" s="294" t="s">
        <v>686</v>
      </c>
      <c r="B160" s="202" t="s">
        <v>436</v>
      </c>
      <c r="C160" s="84" t="s">
        <v>519</v>
      </c>
      <c r="D160" s="98" t="s">
        <v>457</v>
      </c>
      <c r="E160" s="94"/>
      <c r="F160" s="94"/>
      <c r="G160" s="96" t="s">
        <v>2</v>
      </c>
      <c r="H160" s="206" t="s">
        <v>1151</v>
      </c>
      <c r="I160" s="63" t="s">
        <v>9</v>
      </c>
      <c r="J160" s="62">
        <f>COUNTIF(Table48[[#This Row],[Core Set of Children’s Health Care Quality Measures for Medicaid and CHIP (Child Core Set)
Version date: 03/2015]:[
CMS Medicare Part C &amp; D Star Ratings Measures
Version date: 10/2014 (2015) and 2/20/2015 (2016)]],"*yes*")</f>
        <v>0</v>
      </c>
      <c r="K160" s="63"/>
      <c r="L160" s="63"/>
      <c r="M160" s="63"/>
      <c r="N160" s="63"/>
      <c r="O160" s="63"/>
      <c r="P160" s="63"/>
      <c r="Q160" s="63"/>
      <c r="R160" s="63"/>
      <c r="S160" s="285"/>
      <c r="T160" s="63"/>
      <c r="U160" s="63"/>
      <c r="V160" s="63"/>
      <c r="W160" s="63"/>
      <c r="X160" s="63" t="s">
        <v>1</v>
      </c>
      <c r="Y160" s="63"/>
      <c r="Z160" s="63"/>
      <c r="AA160" s="63"/>
      <c r="AB160" s="63"/>
      <c r="AC160" s="285"/>
      <c r="AD160" s="285"/>
    </row>
    <row r="161" spans="1:30" s="26" customFormat="1" ht="360">
      <c r="A161" s="295" t="s">
        <v>687</v>
      </c>
      <c r="B161" s="202" t="s">
        <v>360</v>
      </c>
      <c r="C161" s="84" t="s">
        <v>361</v>
      </c>
      <c r="D161" s="98"/>
      <c r="E161" s="94"/>
      <c r="F161" s="94"/>
      <c r="G161" s="96" t="s">
        <v>328</v>
      </c>
      <c r="H161" s="206" t="s">
        <v>1079</v>
      </c>
      <c r="I161" s="63" t="s">
        <v>564</v>
      </c>
      <c r="J161" s="62">
        <f>COUNTIF(Table48[[#This Row],[Core Set of Children’s Health Care Quality Measures for Medicaid and CHIP (Child Core Set)
Version date: 03/2015]:[
CMS Medicare Part C &amp; D Star Ratings Measures
Version date: 10/2014 (2015) and 2/20/2015 (2016)]],"*yes*")</f>
        <v>0</v>
      </c>
      <c r="K161" s="63"/>
      <c r="L161" s="63"/>
      <c r="M161" s="63"/>
      <c r="N161" s="63"/>
      <c r="O161" s="63"/>
      <c r="P161" s="63"/>
      <c r="Q161" s="63"/>
      <c r="R161" s="63"/>
      <c r="S161" s="285"/>
      <c r="T161" s="63"/>
      <c r="U161" s="63"/>
      <c r="V161" s="63" t="s">
        <v>1</v>
      </c>
      <c r="W161" s="63"/>
      <c r="X161" s="63" t="s">
        <v>1</v>
      </c>
      <c r="Y161" s="63"/>
      <c r="Z161" s="63"/>
      <c r="AA161" s="63"/>
      <c r="AB161" s="63"/>
      <c r="AC161" s="285"/>
      <c r="AD161" s="285" t="s">
        <v>1</v>
      </c>
    </row>
    <row r="162" spans="1:30" s="26" customFormat="1" ht="409.5">
      <c r="A162" s="294" t="s">
        <v>688</v>
      </c>
      <c r="B162" s="202" t="s">
        <v>362</v>
      </c>
      <c r="C162" s="84" t="s">
        <v>363</v>
      </c>
      <c r="D162" s="98"/>
      <c r="E162" s="94"/>
      <c r="F162" s="94"/>
      <c r="G162" s="96" t="s">
        <v>328</v>
      </c>
      <c r="H162" s="206" t="s">
        <v>1080</v>
      </c>
      <c r="I162" s="63" t="s">
        <v>564</v>
      </c>
      <c r="J162" s="62">
        <f>COUNTIF(Table48[[#This Row],[Core Set of Children’s Health Care Quality Measures for Medicaid and CHIP (Child Core Set)
Version date: 03/2015]:[
CMS Medicare Part C &amp; D Star Ratings Measures
Version date: 10/2014 (2015) and 2/20/2015 (2016)]],"*yes*")</f>
        <v>0</v>
      </c>
      <c r="K162" s="63"/>
      <c r="L162" s="63"/>
      <c r="M162" s="63"/>
      <c r="N162" s="63"/>
      <c r="O162" s="63"/>
      <c r="P162" s="63"/>
      <c r="Q162" s="63"/>
      <c r="R162" s="63"/>
      <c r="S162" s="285"/>
      <c r="T162" s="63"/>
      <c r="U162" s="63"/>
      <c r="V162" s="63" t="s">
        <v>1</v>
      </c>
      <c r="W162" s="63"/>
      <c r="X162" s="63" t="s">
        <v>1</v>
      </c>
      <c r="Y162" s="63"/>
      <c r="Z162" s="63"/>
      <c r="AA162" s="63"/>
      <c r="AB162" s="63"/>
      <c r="AC162" s="285"/>
      <c r="AD162" s="285" t="s">
        <v>1</v>
      </c>
    </row>
    <row r="163" spans="1:30" s="26" customFormat="1" ht="409.5">
      <c r="A163" s="295" t="s">
        <v>689</v>
      </c>
      <c r="B163" s="202" t="s">
        <v>364</v>
      </c>
      <c r="C163" s="84" t="s">
        <v>365</v>
      </c>
      <c r="D163" s="98"/>
      <c r="E163" s="94"/>
      <c r="F163" s="94"/>
      <c r="G163" s="96" t="s">
        <v>328</v>
      </c>
      <c r="H163" s="206" t="s">
        <v>1081</v>
      </c>
      <c r="I163" s="63" t="s">
        <v>564</v>
      </c>
      <c r="J163" s="62">
        <f>COUNTIF(Table48[[#This Row],[Core Set of Children’s Health Care Quality Measures for Medicaid and CHIP (Child Core Set)
Version date: 03/2015]:[
CMS Medicare Part C &amp; D Star Ratings Measures
Version date: 10/2014 (2015) and 2/20/2015 (2016)]],"*yes*")</f>
        <v>0</v>
      </c>
      <c r="K163" s="63"/>
      <c r="L163" s="63"/>
      <c r="M163" s="63"/>
      <c r="N163" s="63"/>
      <c r="O163" s="63"/>
      <c r="P163" s="63"/>
      <c r="Q163" s="63"/>
      <c r="R163" s="63"/>
      <c r="S163" s="285"/>
      <c r="T163" s="63"/>
      <c r="U163" s="63"/>
      <c r="V163" s="63" t="s">
        <v>1</v>
      </c>
      <c r="W163" s="63"/>
      <c r="X163" s="63" t="s">
        <v>1</v>
      </c>
      <c r="Y163" s="63"/>
      <c r="Z163" s="63"/>
      <c r="AA163" s="63"/>
      <c r="AB163" s="63"/>
      <c r="AC163" s="285"/>
      <c r="AD163" s="285" t="s">
        <v>1</v>
      </c>
    </row>
    <row r="164" spans="1:30" s="26" customFormat="1" ht="342">
      <c r="A164" s="294" t="s">
        <v>690</v>
      </c>
      <c r="B164" s="202" t="s">
        <v>437</v>
      </c>
      <c r="C164" s="84" t="s">
        <v>520</v>
      </c>
      <c r="D164" s="98" t="s">
        <v>457</v>
      </c>
      <c r="E164" s="94"/>
      <c r="F164" s="94"/>
      <c r="G164" s="96" t="s">
        <v>328</v>
      </c>
      <c r="H164" s="206" t="s">
        <v>1152</v>
      </c>
      <c r="I164" s="63" t="s">
        <v>563</v>
      </c>
      <c r="J164" s="62">
        <f>COUNTIF(Table48[[#This Row],[Core Set of Children’s Health Care Quality Measures for Medicaid and CHIP (Child Core Set)
Version date: 03/2015]:[
CMS Medicare Part C &amp; D Star Ratings Measures
Version date: 10/2014 (2015) and 2/20/2015 (2016)]],"*yes*")</f>
        <v>0</v>
      </c>
      <c r="K164" s="63"/>
      <c r="L164" s="63"/>
      <c r="M164" s="63"/>
      <c r="N164" s="63"/>
      <c r="O164" s="63"/>
      <c r="P164" s="63"/>
      <c r="Q164" s="63"/>
      <c r="R164" s="63"/>
      <c r="S164" s="285"/>
      <c r="T164" s="63"/>
      <c r="U164" s="63"/>
      <c r="V164" s="63" t="s">
        <v>1</v>
      </c>
      <c r="W164" s="63"/>
      <c r="X164" s="63" t="s">
        <v>1</v>
      </c>
      <c r="Y164" s="63"/>
      <c r="Z164" s="63"/>
      <c r="AA164" s="63"/>
      <c r="AB164" s="63"/>
      <c r="AC164" s="285"/>
      <c r="AD164" s="285"/>
    </row>
    <row r="165" spans="1:30" s="26" customFormat="1" ht="378">
      <c r="A165" s="295" t="s">
        <v>691</v>
      </c>
      <c r="B165" s="202" t="s">
        <v>438</v>
      </c>
      <c r="C165" s="84" t="s">
        <v>521</v>
      </c>
      <c r="D165" s="98" t="s">
        <v>457</v>
      </c>
      <c r="E165" s="94"/>
      <c r="F165" s="94"/>
      <c r="G165" s="96" t="s">
        <v>328</v>
      </c>
      <c r="H165" s="206" t="s">
        <v>1153</v>
      </c>
      <c r="I165" s="63" t="s">
        <v>563</v>
      </c>
      <c r="J165" s="62">
        <f>COUNTIF(Table48[[#This Row],[Core Set of Children’s Health Care Quality Measures for Medicaid and CHIP (Child Core Set)
Version date: 03/2015]:[
CMS Medicare Part C &amp; D Star Ratings Measures
Version date: 10/2014 (2015) and 2/20/2015 (2016)]],"*yes*")</f>
        <v>0</v>
      </c>
      <c r="K165" s="63"/>
      <c r="L165" s="63"/>
      <c r="M165" s="63"/>
      <c r="N165" s="63"/>
      <c r="O165" s="63"/>
      <c r="P165" s="63"/>
      <c r="Q165" s="63"/>
      <c r="R165" s="63"/>
      <c r="S165" s="285"/>
      <c r="T165" s="63"/>
      <c r="U165" s="63"/>
      <c r="V165" s="63" t="s">
        <v>1</v>
      </c>
      <c r="W165" s="63"/>
      <c r="X165" s="63" t="s">
        <v>1</v>
      </c>
      <c r="Y165" s="63"/>
      <c r="Z165" s="63"/>
      <c r="AA165" s="63"/>
      <c r="AB165" s="63"/>
      <c r="AC165" s="285"/>
      <c r="AD165" s="285" t="s">
        <v>1</v>
      </c>
    </row>
    <row r="166" spans="1:30" s="26" customFormat="1" ht="342">
      <c r="A166" s="294" t="s">
        <v>692</v>
      </c>
      <c r="B166" s="202" t="s">
        <v>439</v>
      </c>
      <c r="C166" s="84" t="s">
        <v>522</v>
      </c>
      <c r="D166" s="98" t="s">
        <v>457</v>
      </c>
      <c r="E166" s="94"/>
      <c r="F166" s="94"/>
      <c r="G166" s="96" t="s">
        <v>328</v>
      </c>
      <c r="H166" s="206" t="s">
        <v>1154</v>
      </c>
      <c r="I166" s="63" t="s">
        <v>563</v>
      </c>
      <c r="J166" s="62">
        <f>COUNTIF(Table48[[#This Row],[Core Set of Children’s Health Care Quality Measures for Medicaid and CHIP (Child Core Set)
Version date: 03/2015]:[
CMS Medicare Part C &amp; D Star Ratings Measures
Version date: 10/2014 (2015) and 2/20/2015 (2016)]],"*yes*")</f>
        <v>0</v>
      </c>
      <c r="K166" s="63"/>
      <c r="L166" s="63"/>
      <c r="M166" s="63"/>
      <c r="N166" s="63"/>
      <c r="O166" s="63"/>
      <c r="P166" s="63"/>
      <c r="Q166" s="63"/>
      <c r="R166" s="63"/>
      <c r="S166" s="285"/>
      <c r="T166" s="63"/>
      <c r="U166" s="63"/>
      <c r="V166" s="63"/>
      <c r="W166" s="63"/>
      <c r="X166" s="63" t="s">
        <v>1</v>
      </c>
      <c r="Y166" s="63"/>
      <c r="Z166" s="63"/>
      <c r="AA166" s="63"/>
      <c r="AB166" s="63"/>
      <c r="AC166" s="285"/>
      <c r="AD166" s="285" t="s">
        <v>1</v>
      </c>
    </row>
    <row r="167" spans="1:30" s="26" customFormat="1" ht="126">
      <c r="A167" s="295" t="s">
        <v>2417</v>
      </c>
      <c r="B167" s="279" t="s">
        <v>1762</v>
      </c>
      <c r="C167" s="84" t="s">
        <v>2238</v>
      </c>
      <c r="D167" s="98"/>
      <c r="E167" s="94"/>
      <c r="F167" s="94"/>
      <c r="G167" s="96" t="s">
        <v>4</v>
      </c>
      <c r="H167" s="66" t="s">
        <v>1763</v>
      </c>
      <c r="I167" s="214"/>
      <c r="J167" s="62">
        <f>COUNTIF(Table48[[#This Row],[Core Set of Children’s Health Care Quality Measures for Medicaid and CHIP (Child Core Set)
Version date: 03/2015]:[
CMS Medicare Part C &amp; D Star Ratings Measures
Version date: 10/2014 (2015) and 2/20/2015 (2016)]],"*yes*")</f>
        <v>1</v>
      </c>
      <c r="K167" s="63"/>
      <c r="L167" s="63"/>
      <c r="M167" s="63"/>
      <c r="N167" s="63"/>
      <c r="O167" s="63"/>
      <c r="P167" s="63"/>
      <c r="Q167" s="63"/>
      <c r="R167" s="63"/>
      <c r="S167" s="287" t="s">
        <v>2377</v>
      </c>
      <c r="T167" s="63"/>
      <c r="U167" s="63"/>
      <c r="V167" s="63"/>
      <c r="W167" s="63"/>
      <c r="X167" s="63"/>
      <c r="Y167" s="63"/>
      <c r="Z167" s="63"/>
      <c r="AA167" s="63"/>
      <c r="AB167" s="63"/>
      <c r="AC167" s="285"/>
      <c r="AD167" s="285"/>
    </row>
    <row r="168" spans="1:30" s="26" customFormat="1" ht="144">
      <c r="A168" s="294" t="s">
        <v>2418</v>
      </c>
      <c r="B168" s="279" t="s">
        <v>1764</v>
      </c>
      <c r="C168" s="84" t="s">
        <v>2239</v>
      </c>
      <c r="D168" s="98"/>
      <c r="E168" s="94"/>
      <c r="F168" s="94"/>
      <c r="G168" s="96" t="s">
        <v>4</v>
      </c>
      <c r="H168" s="66" t="s">
        <v>1765</v>
      </c>
      <c r="I168" s="214"/>
      <c r="J168" s="62">
        <f>COUNTIF(Table48[[#This Row],[Core Set of Children’s Health Care Quality Measures for Medicaid and CHIP (Child Core Set)
Version date: 03/2015]:[
CMS Medicare Part C &amp; D Star Ratings Measures
Version date: 10/2014 (2015) and 2/20/2015 (2016)]],"*yes*")</f>
        <v>1</v>
      </c>
      <c r="K168" s="63"/>
      <c r="L168" s="63"/>
      <c r="M168" s="63"/>
      <c r="N168" s="63"/>
      <c r="O168" s="63"/>
      <c r="P168" s="63"/>
      <c r="Q168" s="63"/>
      <c r="R168" s="63"/>
      <c r="S168" s="287" t="s">
        <v>2378</v>
      </c>
      <c r="T168" s="63"/>
      <c r="U168" s="63"/>
      <c r="V168" s="63"/>
      <c r="W168" s="63"/>
      <c r="X168" s="63"/>
      <c r="Y168" s="63"/>
      <c r="Z168" s="63"/>
      <c r="AA168" s="63"/>
      <c r="AB168" s="63"/>
      <c r="AC168" s="285"/>
      <c r="AD168" s="285"/>
    </row>
    <row r="169" spans="1:30" s="26" customFormat="1" ht="180">
      <c r="A169" s="295" t="s">
        <v>2420</v>
      </c>
      <c r="B169" s="279" t="s">
        <v>1766</v>
      </c>
      <c r="C169" s="84" t="s">
        <v>2240</v>
      </c>
      <c r="D169" s="98"/>
      <c r="E169" s="94"/>
      <c r="F169" s="94"/>
      <c r="G169" s="96" t="s">
        <v>4</v>
      </c>
      <c r="H169" s="66" t="s">
        <v>1767</v>
      </c>
      <c r="I169" s="214"/>
      <c r="J169" s="62">
        <f>COUNTIF(Table48[[#This Row],[Core Set of Children’s Health Care Quality Measures for Medicaid and CHIP (Child Core Set)
Version date: 03/2015]:[
CMS Medicare Part C &amp; D Star Ratings Measures
Version date: 10/2014 (2015) and 2/20/2015 (2016)]],"*yes*")</f>
        <v>1</v>
      </c>
      <c r="K169" s="63"/>
      <c r="L169" s="63"/>
      <c r="M169" s="63"/>
      <c r="N169" s="63"/>
      <c r="O169" s="63"/>
      <c r="P169" s="63"/>
      <c r="Q169" s="63"/>
      <c r="R169" s="63"/>
      <c r="S169" s="287" t="s">
        <v>2380</v>
      </c>
      <c r="T169" s="63"/>
      <c r="U169" s="63"/>
      <c r="V169" s="63"/>
      <c r="W169" s="63"/>
      <c r="X169" s="63"/>
      <c r="Y169" s="63"/>
      <c r="Z169" s="63"/>
      <c r="AA169" s="63"/>
      <c r="AB169" s="63"/>
      <c r="AC169" s="285"/>
      <c r="AD169" s="285"/>
    </row>
    <row r="170" spans="1:30" s="26" customFormat="1" ht="144">
      <c r="A170" s="294" t="s">
        <v>2419</v>
      </c>
      <c r="B170" s="279" t="s">
        <v>1768</v>
      </c>
      <c r="C170" s="84" t="s">
        <v>2241</v>
      </c>
      <c r="D170" s="98"/>
      <c r="E170" s="94"/>
      <c r="F170" s="94"/>
      <c r="G170" s="96" t="s">
        <v>4</v>
      </c>
      <c r="H170" s="66" t="s">
        <v>1769</v>
      </c>
      <c r="I170" s="214"/>
      <c r="J170" s="62">
        <f>COUNTIF(Table48[[#This Row],[Core Set of Children’s Health Care Quality Measures for Medicaid and CHIP (Child Core Set)
Version date: 03/2015]:[
CMS Medicare Part C &amp; D Star Ratings Measures
Version date: 10/2014 (2015) and 2/20/2015 (2016)]],"*yes*")</f>
        <v>1</v>
      </c>
      <c r="K170" s="63"/>
      <c r="L170" s="63"/>
      <c r="M170" s="63"/>
      <c r="N170" s="63"/>
      <c r="O170" s="63"/>
      <c r="P170" s="63"/>
      <c r="Q170" s="63"/>
      <c r="R170" s="63"/>
      <c r="S170" s="287" t="s">
        <v>2379</v>
      </c>
      <c r="T170" s="63"/>
      <c r="U170" s="63"/>
      <c r="V170" s="63"/>
      <c r="W170" s="63"/>
      <c r="X170" s="63"/>
      <c r="Y170" s="63"/>
      <c r="Z170" s="63"/>
      <c r="AA170" s="63"/>
      <c r="AB170" s="63"/>
      <c r="AC170" s="285"/>
      <c r="AD170" s="285"/>
    </row>
    <row r="171" spans="1:30" s="26" customFormat="1" ht="216">
      <c r="A171" s="295" t="s">
        <v>2446</v>
      </c>
      <c r="B171" s="279" t="s">
        <v>1770</v>
      </c>
      <c r="C171" s="84" t="s">
        <v>2242</v>
      </c>
      <c r="D171" s="98"/>
      <c r="E171" s="94"/>
      <c r="F171" s="94"/>
      <c r="G171" s="96" t="s">
        <v>1771</v>
      </c>
      <c r="H171" s="66" t="s">
        <v>2589</v>
      </c>
      <c r="I171" s="214"/>
      <c r="J171" s="62">
        <f>COUNTIF(Table48[[#This Row],[Core Set of Children’s Health Care Quality Measures for Medicaid and CHIP (Child Core Set)
Version date: 03/2015]:[
CMS Medicare Part C &amp; D Star Ratings Measures
Version date: 10/2014 (2015) and 2/20/2015 (2016)]],"*yes*")</f>
        <v>1</v>
      </c>
      <c r="K171" s="63"/>
      <c r="L171" s="63"/>
      <c r="M171" s="63"/>
      <c r="N171" s="63"/>
      <c r="O171" s="63"/>
      <c r="P171" s="63"/>
      <c r="Q171" s="63"/>
      <c r="R171" s="63"/>
      <c r="S171" s="287" t="s">
        <v>2083</v>
      </c>
      <c r="T171" s="63"/>
      <c r="U171" s="63"/>
      <c r="V171" s="63"/>
      <c r="W171" s="63"/>
      <c r="X171" s="63"/>
      <c r="Y171" s="63"/>
      <c r="Z171" s="63"/>
      <c r="AA171" s="63"/>
      <c r="AB171" s="63"/>
      <c r="AC171" s="285"/>
      <c r="AD171" s="285"/>
    </row>
    <row r="172" spans="1:30" s="26" customFormat="1" ht="144">
      <c r="A172" s="294" t="s">
        <v>2442</v>
      </c>
      <c r="B172" s="279" t="s">
        <v>1772</v>
      </c>
      <c r="C172" s="84" t="s">
        <v>2243</v>
      </c>
      <c r="D172" s="98"/>
      <c r="E172" s="94"/>
      <c r="F172" s="94"/>
      <c r="G172" s="96" t="s">
        <v>4</v>
      </c>
      <c r="H172" s="66" t="s">
        <v>2588</v>
      </c>
      <c r="I172" s="214"/>
      <c r="J172" s="62">
        <f>COUNTIF(Table48[[#This Row],[Core Set of Children’s Health Care Quality Measures for Medicaid and CHIP (Child Core Set)
Version date: 03/2015]:[
CMS Medicare Part C &amp; D Star Ratings Measures
Version date: 10/2014 (2015) and 2/20/2015 (2016)]],"*yes*")</f>
        <v>1</v>
      </c>
      <c r="K172" s="63"/>
      <c r="L172" s="63"/>
      <c r="M172" s="63"/>
      <c r="N172" s="63"/>
      <c r="O172" s="63"/>
      <c r="P172" s="63"/>
      <c r="Q172" s="63"/>
      <c r="R172" s="63"/>
      <c r="S172" s="287" t="s">
        <v>2084</v>
      </c>
      <c r="T172" s="63"/>
      <c r="U172" s="63"/>
      <c r="V172" s="63"/>
      <c r="W172" s="63"/>
      <c r="X172" s="63"/>
      <c r="Y172" s="63"/>
      <c r="Z172" s="63"/>
      <c r="AA172" s="63"/>
      <c r="AB172" s="63"/>
      <c r="AC172" s="285"/>
      <c r="AD172" s="285"/>
    </row>
    <row r="173" spans="1:30" s="26" customFormat="1" ht="144">
      <c r="A173" s="295" t="s">
        <v>693</v>
      </c>
      <c r="B173" s="209" t="s">
        <v>1343</v>
      </c>
      <c r="C173" s="83" t="s">
        <v>1342</v>
      </c>
      <c r="D173" s="88"/>
      <c r="E173" s="89"/>
      <c r="F173" s="89" t="s">
        <v>1358</v>
      </c>
      <c r="G173" s="96" t="s">
        <v>4</v>
      </c>
      <c r="H173" s="206" t="s">
        <v>1436</v>
      </c>
      <c r="I173" s="214"/>
      <c r="J173" s="62">
        <f>COUNTIF(Table48[[#This Row],[Core Set of Children’s Health Care Quality Measures for Medicaid and CHIP (Child Core Set)
Version date: 03/2015]:[
CMS Medicare Part C &amp; D Star Ratings Measures
Version date: 10/2014 (2015) and 2/20/2015 (2016)]],"*yes*")</f>
        <v>1</v>
      </c>
      <c r="K173" s="63"/>
      <c r="L173" s="63"/>
      <c r="M173" s="63"/>
      <c r="N173" s="63"/>
      <c r="O173" s="63"/>
      <c r="P173" s="63"/>
      <c r="Q173" s="63"/>
      <c r="R173" s="63"/>
      <c r="S173" s="285" t="s">
        <v>2310</v>
      </c>
      <c r="T173" s="63"/>
      <c r="U173" s="63"/>
      <c r="V173" s="63"/>
      <c r="W173" s="63"/>
      <c r="X173" s="63"/>
      <c r="Y173" s="63"/>
      <c r="Z173" s="63"/>
      <c r="AA173" s="63"/>
      <c r="AB173" s="63"/>
      <c r="AC173" s="285"/>
      <c r="AD173" s="285"/>
    </row>
    <row r="174" spans="1:30" s="26" customFormat="1" ht="180">
      <c r="A174" s="294" t="s">
        <v>694</v>
      </c>
      <c r="B174" s="202" t="s">
        <v>1084</v>
      </c>
      <c r="C174" s="82" t="s">
        <v>110</v>
      </c>
      <c r="D174" s="88"/>
      <c r="E174" s="89"/>
      <c r="F174" s="89" t="s">
        <v>892</v>
      </c>
      <c r="G174" s="96" t="s">
        <v>4</v>
      </c>
      <c r="H174" s="206" t="s">
        <v>1427</v>
      </c>
      <c r="I174" s="63" t="s">
        <v>564</v>
      </c>
      <c r="J174" s="62">
        <f>COUNTIF(Table48[[#This Row],[Core Set of Children’s Health Care Quality Measures for Medicaid and CHIP (Child Core Set)
Version date: 03/2015]:[
CMS Medicare Part C &amp; D Star Ratings Measures
Version date: 10/2014 (2015) and 2/20/2015 (2016)]],"*yes*")</f>
        <v>1</v>
      </c>
      <c r="K174" s="63"/>
      <c r="L174" s="63"/>
      <c r="M174" s="63"/>
      <c r="N174" s="63"/>
      <c r="O174" s="63"/>
      <c r="P174" s="63"/>
      <c r="Q174" s="63"/>
      <c r="R174" s="63"/>
      <c r="S174" s="285" t="s">
        <v>2299</v>
      </c>
      <c r="T174" s="63"/>
      <c r="U174" s="63"/>
      <c r="V174" s="63"/>
      <c r="W174" s="63"/>
      <c r="X174" s="63"/>
      <c r="Y174" s="63"/>
      <c r="Z174" s="63"/>
      <c r="AA174" s="63"/>
      <c r="AB174" s="63"/>
      <c r="AC174" s="285"/>
      <c r="AD174" s="285"/>
    </row>
    <row r="175" spans="1:30" s="26" customFormat="1" ht="198">
      <c r="A175" s="295" t="s">
        <v>2465</v>
      </c>
      <c r="B175" s="279" t="s">
        <v>1773</v>
      </c>
      <c r="C175" s="84" t="s">
        <v>2244</v>
      </c>
      <c r="D175" s="98"/>
      <c r="E175" s="94"/>
      <c r="F175" s="94"/>
      <c r="G175" s="96" t="s">
        <v>4</v>
      </c>
      <c r="H175" s="66" t="s">
        <v>1774</v>
      </c>
      <c r="I175" s="214"/>
      <c r="J175" s="62">
        <f>COUNTIF(Table48[[#This Row],[Core Set of Children’s Health Care Quality Measures for Medicaid and CHIP (Child Core Set)
Version date: 03/2015]:[
CMS Medicare Part C &amp; D Star Ratings Measures
Version date: 10/2014 (2015) and 2/20/2015 (2016)]],"*yes*")</f>
        <v>1</v>
      </c>
      <c r="K175" s="63"/>
      <c r="L175" s="63"/>
      <c r="M175" s="63"/>
      <c r="N175" s="63"/>
      <c r="O175" s="63"/>
      <c r="P175" s="63"/>
      <c r="Q175" s="63"/>
      <c r="R175" s="63"/>
      <c r="S175" s="287" t="s">
        <v>2085</v>
      </c>
      <c r="T175" s="63"/>
      <c r="U175" s="63"/>
      <c r="V175" s="63"/>
      <c r="W175" s="63"/>
      <c r="X175" s="63"/>
      <c r="Y175" s="63"/>
      <c r="Z175" s="63"/>
      <c r="AA175" s="63"/>
      <c r="AB175" s="63"/>
      <c r="AC175" s="285"/>
      <c r="AD175" s="285"/>
    </row>
    <row r="176" spans="1:30" s="26" customFormat="1" ht="162">
      <c r="A176" s="294" t="s">
        <v>695</v>
      </c>
      <c r="B176" s="202" t="s">
        <v>1083</v>
      </c>
      <c r="C176" s="82" t="s">
        <v>109</v>
      </c>
      <c r="D176" s="88"/>
      <c r="E176" s="89"/>
      <c r="F176" s="89" t="s">
        <v>891</v>
      </c>
      <c r="G176" s="96" t="s">
        <v>4</v>
      </c>
      <c r="H176" s="206" t="s">
        <v>1082</v>
      </c>
      <c r="I176" s="63" t="s">
        <v>563</v>
      </c>
      <c r="J176" s="62">
        <f>COUNTIF(Table48[[#This Row],[Core Set of Children’s Health Care Quality Measures for Medicaid and CHIP (Child Core Set)
Version date: 03/2015]:[
CMS Medicare Part C &amp; D Star Ratings Measures
Version date: 10/2014 (2015) and 2/20/2015 (2016)]],"*yes*")</f>
        <v>1</v>
      </c>
      <c r="K176" s="63"/>
      <c r="L176" s="63"/>
      <c r="M176" s="63"/>
      <c r="N176" s="63"/>
      <c r="O176" s="63"/>
      <c r="P176" s="63"/>
      <c r="Q176" s="63"/>
      <c r="R176" s="63"/>
      <c r="S176" s="285" t="s">
        <v>2353</v>
      </c>
      <c r="T176" s="63"/>
      <c r="U176" s="63"/>
      <c r="V176" s="63"/>
      <c r="W176" s="63"/>
      <c r="X176" s="63"/>
      <c r="Y176" s="63"/>
      <c r="Z176" s="63"/>
      <c r="AA176" s="63"/>
      <c r="AB176" s="63"/>
      <c r="AC176" s="285"/>
      <c r="AD176" s="285"/>
    </row>
    <row r="177" spans="1:30" s="26" customFormat="1" ht="234">
      <c r="A177" s="295" t="s">
        <v>696</v>
      </c>
      <c r="B177" s="202" t="s">
        <v>1085</v>
      </c>
      <c r="C177" s="82" t="s">
        <v>104</v>
      </c>
      <c r="D177" s="88"/>
      <c r="E177" s="89"/>
      <c r="F177" s="89" t="s">
        <v>886</v>
      </c>
      <c r="G177" s="96" t="s">
        <v>4</v>
      </c>
      <c r="H177" s="206" t="s">
        <v>1428</v>
      </c>
      <c r="I177" s="63" t="s">
        <v>563</v>
      </c>
      <c r="J177" s="62">
        <f>COUNTIF(Table48[[#This Row],[Core Set of Children’s Health Care Quality Measures for Medicaid and CHIP (Child Core Set)
Version date: 03/2015]:[
CMS Medicare Part C &amp; D Star Ratings Measures
Version date: 10/2014 (2015) and 2/20/2015 (2016)]],"*yes*")</f>
        <v>1</v>
      </c>
      <c r="K177" s="63"/>
      <c r="L177" s="63"/>
      <c r="M177" s="63"/>
      <c r="N177" s="63"/>
      <c r="O177" s="63"/>
      <c r="P177" s="63"/>
      <c r="Q177" s="63"/>
      <c r="R177" s="63"/>
      <c r="S177" s="285" t="s">
        <v>2300</v>
      </c>
      <c r="T177" s="63"/>
      <c r="U177" s="63"/>
      <c r="V177" s="63"/>
      <c r="W177" s="63"/>
      <c r="X177" s="63"/>
      <c r="Y177" s="63"/>
      <c r="Z177" s="63"/>
      <c r="AA177" s="63"/>
      <c r="AB177" s="63"/>
      <c r="AC177" s="285"/>
      <c r="AD177" s="285"/>
    </row>
    <row r="178" spans="1:30" s="26" customFormat="1" ht="198">
      <c r="A178" s="294" t="s">
        <v>2431</v>
      </c>
      <c r="B178" s="279" t="s">
        <v>1775</v>
      </c>
      <c r="C178" s="84" t="s">
        <v>2245</v>
      </c>
      <c r="D178" s="98"/>
      <c r="E178" s="94"/>
      <c r="F178" s="94"/>
      <c r="G178" s="96" t="s">
        <v>4</v>
      </c>
      <c r="H178" s="66" t="s">
        <v>2586</v>
      </c>
      <c r="I178" s="214"/>
      <c r="J178" s="62">
        <f>COUNTIF(Table48[[#This Row],[Core Set of Children’s Health Care Quality Measures for Medicaid and CHIP (Child Core Set)
Version date: 03/2015]:[
CMS Medicare Part C &amp; D Star Ratings Measures
Version date: 10/2014 (2015) and 2/20/2015 (2016)]],"*yes*")</f>
        <v>1</v>
      </c>
      <c r="K178" s="63"/>
      <c r="L178" s="63"/>
      <c r="M178" s="63"/>
      <c r="N178" s="63"/>
      <c r="O178" s="63"/>
      <c r="P178" s="63"/>
      <c r="Q178" s="63"/>
      <c r="R178" s="63"/>
      <c r="S178" s="287" t="s">
        <v>2086</v>
      </c>
      <c r="T178" s="63"/>
      <c r="U178" s="63"/>
      <c r="V178" s="63"/>
      <c r="W178" s="63"/>
      <c r="X178" s="63"/>
      <c r="Y178" s="63"/>
      <c r="Z178" s="63"/>
      <c r="AA178" s="63"/>
      <c r="AB178" s="63"/>
      <c r="AC178" s="285"/>
      <c r="AD178" s="285"/>
    </row>
    <row r="179" spans="1:30" s="26" customFormat="1" ht="126">
      <c r="A179" s="295" t="s">
        <v>2429</v>
      </c>
      <c r="B179" s="279" t="s">
        <v>1776</v>
      </c>
      <c r="C179" s="84" t="s">
        <v>2246</v>
      </c>
      <c r="D179" s="98"/>
      <c r="E179" s="94"/>
      <c r="F179" s="94"/>
      <c r="G179" s="96" t="s">
        <v>533</v>
      </c>
      <c r="H179" s="66" t="s">
        <v>1777</v>
      </c>
      <c r="I179" s="214"/>
      <c r="J179" s="62">
        <f>COUNTIF(Table48[[#This Row],[Core Set of Children’s Health Care Quality Measures for Medicaid and CHIP (Child Core Set)
Version date: 03/2015]:[
CMS Medicare Part C &amp; D Star Ratings Measures
Version date: 10/2014 (2015) and 2/20/2015 (2016)]],"*yes*")</f>
        <v>1</v>
      </c>
      <c r="K179" s="63"/>
      <c r="L179" s="63"/>
      <c r="M179" s="63"/>
      <c r="N179" s="63"/>
      <c r="O179" s="63"/>
      <c r="P179" s="63"/>
      <c r="Q179" s="63"/>
      <c r="R179" s="63"/>
      <c r="S179" s="287" t="s">
        <v>2389</v>
      </c>
      <c r="T179" s="63"/>
      <c r="U179" s="63"/>
      <c r="V179" s="63"/>
      <c r="W179" s="63"/>
      <c r="X179" s="63"/>
      <c r="Y179" s="63"/>
      <c r="Z179" s="63"/>
      <c r="AA179" s="63"/>
      <c r="AB179" s="63"/>
      <c r="AC179" s="285"/>
      <c r="AD179" s="285"/>
    </row>
    <row r="180" spans="1:30" s="26" customFormat="1" ht="126">
      <c r="A180" s="294" t="s">
        <v>2430</v>
      </c>
      <c r="B180" s="279" t="s">
        <v>1778</v>
      </c>
      <c r="C180" s="84" t="s">
        <v>2247</v>
      </c>
      <c r="D180" s="98"/>
      <c r="E180" s="94"/>
      <c r="F180" s="94"/>
      <c r="G180" s="96" t="s">
        <v>533</v>
      </c>
      <c r="H180" s="66" t="s">
        <v>1779</v>
      </c>
      <c r="I180" s="214"/>
      <c r="J180" s="62">
        <f>COUNTIF(Table48[[#This Row],[Core Set of Children’s Health Care Quality Measures for Medicaid and CHIP (Child Core Set)
Version date: 03/2015]:[
CMS Medicare Part C &amp; D Star Ratings Measures
Version date: 10/2014 (2015) and 2/20/2015 (2016)]],"*yes*")</f>
        <v>1</v>
      </c>
      <c r="K180" s="63"/>
      <c r="L180" s="63"/>
      <c r="M180" s="63"/>
      <c r="N180" s="63"/>
      <c r="O180" s="63"/>
      <c r="P180" s="63"/>
      <c r="Q180" s="63"/>
      <c r="R180" s="63"/>
      <c r="S180" s="287" t="s">
        <v>2087</v>
      </c>
      <c r="T180" s="63"/>
      <c r="U180" s="63"/>
      <c r="V180" s="63"/>
      <c r="W180" s="63"/>
      <c r="X180" s="63"/>
      <c r="Y180" s="63"/>
      <c r="Z180" s="63"/>
      <c r="AA180" s="63"/>
      <c r="AB180" s="63"/>
      <c r="AC180" s="285"/>
      <c r="AD180" s="285"/>
    </row>
    <row r="181" spans="1:30" s="26" customFormat="1" ht="198">
      <c r="A181" s="295" t="s">
        <v>2424</v>
      </c>
      <c r="B181" s="279" t="s">
        <v>1780</v>
      </c>
      <c r="C181" s="84" t="s">
        <v>2248</v>
      </c>
      <c r="D181" s="98"/>
      <c r="E181" s="94"/>
      <c r="F181" s="94"/>
      <c r="G181" s="96" t="s">
        <v>1781</v>
      </c>
      <c r="H181" s="66" t="s">
        <v>1782</v>
      </c>
      <c r="I181" s="214"/>
      <c r="J181" s="62">
        <f>COUNTIF(Table48[[#This Row],[Core Set of Children’s Health Care Quality Measures for Medicaid and CHIP (Child Core Set)
Version date: 03/2015]:[
CMS Medicare Part C &amp; D Star Ratings Measures
Version date: 10/2014 (2015) and 2/20/2015 (2016)]],"*yes*")</f>
        <v>1</v>
      </c>
      <c r="K181" s="63"/>
      <c r="L181" s="63"/>
      <c r="M181" s="63"/>
      <c r="N181" s="63"/>
      <c r="O181" s="63"/>
      <c r="P181" s="63"/>
      <c r="Q181" s="63"/>
      <c r="R181" s="63"/>
      <c r="S181" s="287" t="s">
        <v>2384</v>
      </c>
      <c r="T181" s="63"/>
      <c r="U181" s="63"/>
      <c r="V181" s="63"/>
      <c r="W181" s="63"/>
      <c r="X181" s="63"/>
      <c r="Y181" s="63"/>
      <c r="Z181" s="63"/>
      <c r="AA181" s="63"/>
      <c r="AB181" s="63"/>
      <c r="AC181" s="285"/>
      <c r="AD181" s="285"/>
    </row>
    <row r="182" spans="1:30" s="26" customFormat="1" ht="62.25" customHeight="1">
      <c r="A182" s="294" t="s">
        <v>2425</v>
      </c>
      <c r="B182" s="279" t="s">
        <v>1783</v>
      </c>
      <c r="C182" s="84" t="s">
        <v>2249</v>
      </c>
      <c r="D182" s="98"/>
      <c r="E182" s="94"/>
      <c r="F182" s="94"/>
      <c r="G182" s="96" t="s">
        <v>1781</v>
      </c>
      <c r="H182" s="66" t="s">
        <v>1784</v>
      </c>
      <c r="I182" s="214"/>
      <c r="J182" s="62">
        <f>COUNTIF(Table48[[#This Row],[Core Set of Children’s Health Care Quality Measures for Medicaid and CHIP (Child Core Set)
Version date: 03/2015]:[
CMS Medicare Part C &amp; D Star Ratings Measures
Version date: 10/2014 (2015) and 2/20/2015 (2016)]],"*yes*")</f>
        <v>1</v>
      </c>
      <c r="K182" s="63"/>
      <c r="L182" s="63"/>
      <c r="M182" s="63"/>
      <c r="N182" s="63"/>
      <c r="O182" s="63"/>
      <c r="P182" s="63"/>
      <c r="Q182" s="63"/>
      <c r="R182" s="63"/>
      <c r="S182" s="287" t="s">
        <v>2385</v>
      </c>
      <c r="T182" s="63"/>
      <c r="U182" s="63"/>
      <c r="V182" s="63"/>
      <c r="W182" s="63"/>
      <c r="X182" s="63"/>
      <c r="Y182" s="63"/>
      <c r="Z182" s="63"/>
      <c r="AA182" s="63"/>
      <c r="AB182" s="63"/>
      <c r="AC182" s="285"/>
      <c r="AD182" s="285"/>
    </row>
    <row r="183" spans="1:30" s="26" customFormat="1" ht="180">
      <c r="A183" s="295" t="s">
        <v>2426</v>
      </c>
      <c r="B183" s="279" t="s">
        <v>1785</v>
      </c>
      <c r="C183" s="84" t="s">
        <v>2250</v>
      </c>
      <c r="D183" s="98"/>
      <c r="E183" s="94"/>
      <c r="F183" s="94"/>
      <c r="G183" s="96" t="s">
        <v>1781</v>
      </c>
      <c r="H183" s="66" t="s">
        <v>1786</v>
      </c>
      <c r="I183" s="214"/>
      <c r="J183" s="62">
        <f>COUNTIF(Table48[[#This Row],[Core Set of Children’s Health Care Quality Measures for Medicaid and CHIP (Child Core Set)
Version date: 03/2015]:[
CMS Medicare Part C &amp; D Star Ratings Measures
Version date: 10/2014 (2015) and 2/20/2015 (2016)]],"*yes*")</f>
        <v>1</v>
      </c>
      <c r="K183" s="63"/>
      <c r="L183" s="63"/>
      <c r="M183" s="63"/>
      <c r="N183" s="63"/>
      <c r="O183" s="63"/>
      <c r="P183" s="63"/>
      <c r="Q183" s="63"/>
      <c r="R183" s="63"/>
      <c r="S183" s="287" t="s">
        <v>2386</v>
      </c>
      <c r="T183" s="63"/>
      <c r="U183" s="63"/>
      <c r="V183" s="63"/>
      <c r="W183" s="63"/>
      <c r="X183" s="63"/>
      <c r="Y183" s="63"/>
      <c r="Z183" s="63"/>
      <c r="AA183" s="63"/>
      <c r="AB183" s="63"/>
      <c r="AC183" s="285"/>
      <c r="AD183" s="285"/>
    </row>
    <row r="184" spans="1:30" s="26" customFormat="1" ht="126">
      <c r="A184" s="294" t="s">
        <v>2461</v>
      </c>
      <c r="B184" s="279" t="s">
        <v>1787</v>
      </c>
      <c r="C184" s="84" t="s">
        <v>2251</v>
      </c>
      <c r="D184" s="98"/>
      <c r="E184" s="94"/>
      <c r="F184" s="94"/>
      <c r="G184" s="96" t="s">
        <v>1781</v>
      </c>
      <c r="H184" s="66" t="s">
        <v>1788</v>
      </c>
      <c r="I184" s="214"/>
      <c r="J184" s="62">
        <f>COUNTIF(Table48[[#This Row],[Core Set of Children’s Health Care Quality Measures for Medicaid and CHIP (Child Core Set)
Version date: 03/2015]:[
CMS Medicare Part C &amp; D Star Ratings Measures
Version date: 10/2014 (2015) and 2/20/2015 (2016)]],"*yes*")</f>
        <v>1</v>
      </c>
      <c r="K184" s="63"/>
      <c r="L184" s="63"/>
      <c r="M184" s="63"/>
      <c r="N184" s="63"/>
      <c r="O184" s="63"/>
      <c r="P184" s="63"/>
      <c r="Q184" s="63"/>
      <c r="R184" s="63"/>
      <c r="S184" s="287" t="s">
        <v>2088</v>
      </c>
      <c r="T184" s="63"/>
      <c r="U184" s="63"/>
      <c r="V184" s="63"/>
      <c r="W184" s="63"/>
      <c r="X184" s="63"/>
      <c r="Y184" s="63"/>
      <c r="Z184" s="63"/>
      <c r="AA184" s="63"/>
      <c r="AB184" s="63"/>
      <c r="AC184" s="285"/>
      <c r="AD184" s="285"/>
    </row>
    <row r="185" spans="1:30" s="26" customFormat="1" ht="144">
      <c r="A185" s="295" t="s">
        <v>697</v>
      </c>
      <c r="B185" s="210" t="s">
        <v>1346</v>
      </c>
      <c r="C185" s="83" t="s">
        <v>1345</v>
      </c>
      <c r="D185" s="88"/>
      <c r="E185" s="89"/>
      <c r="F185" s="89" t="s">
        <v>1357</v>
      </c>
      <c r="G185" s="96" t="s">
        <v>115</v>
      </c>
      <c r="H185" s="206" t="s">
        <v>1438</v>
      </c>
      <c r="I185" s="214"/>
      <c r="J185" s="62">
        <f>COUNTIF(Table48[[#This Row],[Core Set of Children’s Health Care Quality Measures for Medicaid and CHIP (Child Core Set)
Version date: 03/2015]:[
CMS Medicare Part C &amp; D Star Ratings Measures
Version date: 10/2014 (2015) and 2/20/2015 (2016)]],"*yes*")</f>
        <v>1</v>
      </c>
      <c r="K185" s="63"/>
      <c r="L185" s="63"/>
      <c r="M185" s="63"/>
      <c r="N185" s="63"/>
      <c r="O185" s="63"/>
      <c r="P185" s="63"/>
      <c r="Q185" s="63"/>
      <c r="R185" s="63"/>
      <c r="S185" s="285" t="s">
        <v>2312</v>
      </c>
      <c r="T185" s="63"/>
      <c r="U185" s="63"/>
      <c r="V185" s="63"/>
      <c r="W185" s="63"/>
      <c r="X185" s="63"/>
      <c r="Y185" s="63"/>
      <c r="Z185" s="63"/>
      <c r="AA185" s="63"/>
      <c r="AB185" s="63"/>
      <c r="AC185" s="285"/>
      <c r="AD185" s="285"/>
    </row>
    <row r="186" spans="1:30" s="26" customFormat="1" ht="126">
      <c r="A186" s="294" t="s">
        <v>2467</v>
      </c>
      <c r="B186" s="279" t="s">
        <v>1789</v>
      </c>
      <c r="C186" s="84" t="s">
        <v>2252</v>
      </c>
      <c r="D186" s="98"/>
      <c r="E186" s="94"/>
      <c r="F186" s="94"/>
      <c r="G186" s="96" t="s">
        <v>115</v>
      </c>
      <c r="H186" s="66" t="s">
        <v>1790</v>
      </c>
      <c r="I186" s="214"/>
      <c r="J186" s="62">
        <f>COUNTIF(Table48[[#This Row],[Core Set of Children’s Health Care Quality Measures for Medicaid and CHIP (Child Core Set)
Version date: 03/2015]:[
CMS Medicare Part C &amp; D Star Ratings Measures
Version date: 10/2014 (2015) and 2/20/2015 (2016)]],"*yes*")</f>
        <v>1</v>
      </c>
      <c r="K186" s="63"/>
      <c r="L186" s="63"/>
      <c r="M186" s="63"/>
      <c r="N186" s="63"/>
      <c r="O186" s="63"/>
      <c r="P186" s="63"/>
      <c r="Q186" s="63"/>
      <c r="R186" s="63"/>
      <c r="S186" s="287" t="s">
        <v>2089</v>
      </c>
      <c r="T186" s="63"/>
      <c r="U186" s="63"/>
      <c r="V186" s="63"/>
      <c r="W186" s="63"/>
      <c r="X186" s="63"/>
      <c r="Y186" s="63"/>
      <c r="Z186" s="63"/>
      <c r="AA186" s="63"/>
      <c r="AB186" s="63"/>
      <c r="AC186" s="285"/>
      <c r="AD186" s="285"/>
    </row>
    <row r="187" spans="1:30" s="26" customFormat="1" ht="198">
      <c r="A187" s="295" t="s">
        <v>698</v>
      </c>
      <c r="B187" s="202" t="s">
        <v>179</v>
      </c>
      <c r="C187" s="82" t="s">
        <v>53</v>
      </c>
      <c r="D187" s="88"/>
      <c r="E187" s="89"/>
      <c r="F187" s="89" t="s">
        <v>871</v>
      </c>
      <c r="G187" s="96" t="s">
        <v>3</v>
      </c>
      <c r="H187" s="206" t="s">
        <v>1056</v>
      </c>
      <c r="I187" s="63" t="s">
        <v>563</v>
      </c>
      <c r="J187" s="62">
        <f>COUNTIF(Table48[[#This Row],[Core Set of Children’s Health Care Quality Measures for Medicaid and CHIP (Child Core Set)
Version date: 03/2015]:[
CMS Medicare Part C &amp; D Star Ratings Measures
Version date: 10/2014 (2015) and 2/20/2015 (2016)]],"*yes*")</f>
        <v>9</v>
      </c>
      <c r="K187" s="63"/>
      <c r="L187" s="63" t="s">
        <v>975</v>
      </c>
      <c r="M187" s="63" t="s">
        <v>1</v>
      </c>
      <c r="N187" s="63" t="s">
        <v>1</v>
      </c>
      <c r="O187" s="63" t="s">
        <v>180</v>
      </c>
      <c r="P187" s="63" t="s">
        <v>1</v>
      </c>
      <c r="Q187" s="63" t="s">
        <v>870</v>
      </c>
      <c r="R187" s="63" t="s">
        <v>1</v>
      </c>
      <c r="S187" s="285" t="s">
        <v>2309</v>
      </c>
      <c r="T187" s="63" t="s">
        <v>1</v>
      </c>
      <c r="U187" s="63"/>
      <c r="V187" s="63"/>
      <c r="W187" s="63"/>
      <c r="X187" s="63"/>
      <c r="Y187" s="63">
        <v>12</v>
      </c>
      <c r="Z187" s="63" t="s">
        <v>1</v>
      </c>
      <c r="AA187" s="63" t="s">
        <v>1</v>
      </c>
      <c r="AB187" s="63" t="s">
        <v>1</v>
      </c>
      <c r="AC187" s="285"/>
      <c r="AD187" s="285" t="s">
        <v>1</v>
      </c>
    </row>
    <row r="188" spans="1:30" s="26" customFormat="1" ht="306">
      <c r="A188" s="294" t="s">
        <v>699</v>
      </c>
      <c r="B188" s="202" t="s">
        <v>181</v>
      </c>
      <c r="C188" s="82" t="s">
        <v>182</v>
      </c>
      <c r="D188" s="88"/>
      <c r="E188" s="89"/>
      <c r="F188" s="89" t="s">
        <v>873</v>
      </c>
      <c r="G188" s="96" t="s">
        <v>3</v>
      </c>
      <c r="H188" s="206" t="s">
        <v>1088</v>
      </c>
      <c r="I188" s="63" t="s">
        <v>564</v>
      </c>
      <c r="J188" s="62">
        <f>COUNTIF(Table48[[#This Row],[Core Set of Children’s Health Care Quality Measures for Medicaid and CHIP (Child Core Set)
Version date: 03/2015]:[
CMS Medicare Part C &amp; D Star Ratings Measures
Version date: 10/2014 (2015) and 2/20/2015 (2016)]],"*yes*")</f>
        <v>4</v>
      </c>
      <c r="K188" s="63"/>
      <c r="L188" s="63" t="s">
        <v>968</v>
      </c>
      <c r="M188" s="63"/>
      <c r="N188" s="63"/>
      <c r="O188" s="63" t="s">
        <v>2616</v>
      </c>
      <c r="P188" s="63"/>
      <c r="Q188" s="63" t="s">
        <v>872</v>
      </c>
      <c r="R188" s="63"/>
      <c r="S188" s="285" t="s">
        <v>2307</v>
      </c>
      <c r="T188" s="63"/>
      <c r="U188" s="63"/>
      <c r="V188" s="63"/>
      <c r="W188" s="63"/>
      <c r="X188" s="63"/>
      <c r="Y188" s="63"/>
      <c r="Z188" s="63"/>
      <c r="AA188" s="63"/>
      <c r="AB188" s="63"/>
      <c r="AC188" s="285"/>
      <c r="AD188" s="285"/>
    </row>
    <row r="189" spans="1:30" s="26" customFormat="1" ht="144">
      <c r="A189" s="295" t="s">
        <v>2437</v>
      </c>
      <c r="B189" s="279" t="s">
        <v>1791</v>
      </c>
      <c r="C189" s="84" t="s">
        <v>2253</v>
      </c>
      <c r="D189" s="98"/>
      <c r="E189" s="94"/>
      <c r="F189" s="94"/>
      <c r="G189" s="96" t="s">
        <v>3</v>
      </c>
      <c r="H189" s="66" t="s">
        <v>1792</v>
      </c>
      <c r="I189" s="214"/>
      <c r="J189" s="62">
        <f>COUNTIF(Table48[[#This Row],[Core Set of Children’s Health Care Quality Measures for Medicaid and CHIP (Child Core Set)
Version date: 03/2015]:[
CMS Medicare Part C &amp; D Star Ratings Measures
Version date: 10/2014 (2015) and 2/20/2015 (2016)]],"*yes*")</f>
        <v>1</v>
      </c>
      <c r="K189" s="63"/>
      <c r="L189" s="63"/>
      <c r="M189" s="63"/>
      <c r="N189" s="63"/>
      <c r="O189" s="63"/>
      <c r="P189" s="63"/>
      <c r="Q189" s="63"/>
      <c r="R189" s="63"/>
      <c r="S189" s="287" t="s">
        <v>2308</v>
      </c>
      <c r="T189" s="63"/>
      <c r="U189" s="63"/>
      <c r="V189" s="63"/>
      <c r="W189" s="63"/>
      <c r="X189" s="63"/>
      <c r="Y189" s="63"/>
      <c r="Z189" s="63"/>
      <c r="AA189" s="63"/>
      <c r="AB189" s="63"/>
      <c r="AC189" s="285"/>
      <c r="AD189" s="285"/>
    </row>
    <row r="190" spans="1:30" s="26" customFormat="1" ht="306">
      <c r="A190" s="294" t="s">
        <v>700</v>
      </c>
      <c r="B190" s="202" t="s">
        <v>36</v>
      </c>
      <c r="C190" s="82" t="s">
        <v>37</v>
      </c>
      <c r="D190" s="88"/>
      <c r="E190" s="89"/>
      <c r="F190" s="89" t="s">
        <v>875</v>
      </c>
      <c r="G190" s="96" t="s">
        <v>3</v>
      </c>
      <c r="H190" s="206" t="s">
        <v>1214</v>
      </c>
      <c r="I190" s="63" t="s">
        <v>564</v>
      </c>
      <c r="J190" s="62">
        <f>COUNTIF(Table48[[#This Row],[Core Set of Children’s Health Care Quality Measures for Medicaid and CHIP (Child Core Set)
Version date: 03/2015]:[
CMS Medicare Part C &amp; D Star Ratings Measures
Version date: 10/2014 (2015) and 2/20/2015 (2016)]],"*yes*")</f>
        <v>8</v>
      </c>
      <c r="K190" s="63"/>
      <c r="L190" s="63" t="s">
        <v>953</v>
      </c>
      <c r="M190" s="63" t="s">
        <v>183</v>
      </c>
      <c r="N190" s="63" t="s">
        <v>183</v>
      </c>
      <c r="O190" s="63" t="s">
        <v>184</v>
      </c>
      <c r="P190" s="63"/>
      <c r="Q190" s="63" t="s">
        <v>874</v>
      </c>
      <c r="R190" s="63"/>
      <c r="S190" s="285" t="s">
        <v>2306</v>
      </c>
      <c r="T190" s="63" t="s">
        <v>1</v>
      </c>
      <c r="U190" s="63" t="s">
        <v>2748</v>
      </c>
      <c r="V190" s="63"/>
      <c r="W190" s="63"/>
      <c r="X190" s="63"/>
      <c r="Y190" s="63">
        <v>14</v>
      </c>
      <c r="Z190" s="63"/>
      <c r="AA190" s="63"/>
      <c r="AB190" s="63" t="s">
        <v>1</v>
      </c>
      <c r="AC190" s="285"/>
      <c r="AD190" s="285"/>
    </row>
    <row r="191" spans="1:30" s="26" customFormat="1" ht="126">
      <c r="A191" s="295" t="s">
        <v>2468</v>
      </c>
      <c r="B191" s="279" t="s">
        <v>1793</v>
      </c>
      <c r="C191" s="84" t="s">
        <v>2254</v>
      </c>
      <c r="D191" s="98"/>
      <c r="E191" s="94"/>
      <c r="F191" s="94"/>
      <c r="G191" s="96" t="s">
        <v>1794</v>
      </c>
      <c r="H191" s="66" t="s">
        <v>1795</v>
      </c>
      <c r="I191" s="214"/>
      <c r="J191" s="62">
        <f>COUNTIF(Table48[[#This Row],[Core Set of Children’s Health Care Quality Measures for Medicaid and CHIP (Child Core Set)
Version date: 03/2015]:[
CMS Medicare Part C &amp; D Star Ratings Measures
Version date: 10/2014 (2015) and 2/20/2015 (2016)]],"*yes*")</f>
        <v>1</v>
      </c>
      <c r="K191" s="63"/>
      <c r="L191" s="63"/>
      <c r="M191" s="63"/>
      <c r="N191" s="63"/>
      <c r="O191" s="63"/>
      <c r="P191" s="63"/>
      <c r="Q191" s="63"/>
      <c r="R191" s="63"/>
      <c r="S191" s="287" t="s">
        <v>2090</v>
      </c>
      <c r="T191" s="63"/>
      <c r="U191" s="63"/>
      <c r="V191" s="63"/>
      <c r="W191" s="63"/>
      <c r="X191" s="63"/>
      <c r="Y191" s="63"/>
      <c r="Z191" s="63"/>
      <c r="AA191" s="63"/>
      <c r="AB191" s="63"/>
      <c r="AC191" s="285"/>
      <c r="AD191" s="285"/>
    </row>
    <row r="192" spans="1:30" s="26" customFormat="1" ht="126">
      <c r="A192" s="294" t="s">
        <v>2469</v>
      </c>
      <c r="B192" s="279" t="s">
        <v>1796</v>
      </c>
      <c r="C192" s="84" t="s">
        <v>2255</v>
      </c>
      <c r="D192" s="98"/>
      <c r="E192" s="94"/>
      <c r="F192" s="94"/>
      <c r="G192" s="96" t="s">
        <v>1794</v>
      </c>
      <c r="H192" s="66" t="s">
        <v>1797</v>
      </c>
      <c r="I192" s="214"/>
      <c r="J192" s="62">
        <f>COUNTIF(Table48[[#This Row],[Core Set of Children’s Health Care Quality Measures for Medicaid and CHIP (Child Core Set)
Version date: 03/2015]:[
CMS Medicare Part C &amp; D Star Ratings Measures
Version date: 10/2014 (2015) and 2/20/2015 (2016)]],"*yes*")</f>
        <v>1</v>
      </c>
      <c r="K192" s="63"/>
      <c r="L192" s="63"/>
      <c r="M192" s="63"/>
      <c r="N192" s="63"/>
      <c r="O192" s="63"/>
      <c r="P192" s="63"/>
      <c r="Q192" s="63"/>
      <c r="R192" s="63"/>
      <c r="S192" s="287" t="s">
        <v>2091</v>
      </c>
      <c r="T192" s="63"/>
      <c r="U192" s="63"/>
      <c r="V192" s="63"/>
      <c r="W192" s="63"/>
      <c r="X192" s="63"/>
      <c r="Y192" s="63"/>
      <c r="Z192" s="63"/>
      <c r="AA192" s="63"/>
      <c r="AB192" s="63"/>
      <c r="AC192" s="285"/>
      <c r="AD192" s="285"/>
    </row>
    <row r="193" spans="1:30" s="26" customFormat="1" ht="144">
      <c r="A193" s="295" t="s">
        <v>2470</v>
      </c>
      <c r="B193" s="279" t="s">
        <v>1798</v>
      </c>
      <c r="C193" s="84" t="s">
        <v>2256</v>
      </c>
      <c r="D193" s="98"/>
      <c r="E193" s="94"/>
      <c r="F193" s="94"/>
      <c r="G193" s="96" t="s">
        <v>1794</v>
      </c>
      <c r="H193" s="66" t="s">
        <v>1799</v>
      </c>
      <c r="I193" s="214"/>
      <c r="J193" s="62">
        <f>COUNTIF(Table48[[#This Row],[Core Set of Children’s Health Care Quality Measures for Medicaid and CHIP (Child Core Set)
Version date: 03/2015]:[
CMS Medicare Part C &amp; D Star Ratings Measures
Version date: 10/2014 (2015) and 2/20/2015 (2016)]],"*yes*")</f>
        <v>1</v>
      </c>
      <c r="K193" s="63"/>
      <c r="L193" s="63"/>
      <c r="M193" s="63"/>
      <c r="N193" s="63"/>
      <c r="O193" s="63"/>
      <c r="P193" s="63"/>
      <c r="Q193" s="63"/>
      <c r="R193" s="63"/>
      <c r="S193" s="287" t="s">
        <v>2092</v>
      </c>
      <c r="T193" s="63"/>
      <c r="U193" s="63"/>
      <c r="V193" s="63"/>
      <c r="W193" s="63"/>
      <c r="X193" s="63"/>
      <c r="Y193" s="63"/>
      <c r="Z193" s="63"/>
      <c r="AA193" s="63"/>
      <c r="AB193" s="63"/>
      <c r="AC193" s="285"/>
      <c r="AD193" s="285"/>
    </row>
    <row r="194" spans="1:30" s="26" customFormat="1" ht="144">
      <c r="A194" s="294" t="s">
        <v>2471</v>
      </c>
      <c r="B194" s="279" t="s">
        <v>1800</v>
      </c>
      <c r="C194" s="84" t="s">
        <v>2257</v>
      </c>
      <c r="D194" s="98"/>
      <c r="E194" s="94"/>
      <c r="F194" s="94"/>
      <c r="G194" s="96" t="s">
        <v>1794</v>
      </c>
      <c r="H194" s="66" t="s">
        <v>1801</v>
      </c>
      <c r="I194" s="214"/>
      <c r="J194" s="62">
        <f>COUNTIF(Table48[[#This Row],[Core Set of Children’s Health Care Quality Measures for Medicaid and CHIP (Child Core Set)
Version date: 03/2015]:[
CMS Medicare Part C &amp; D Star Ratings Measures
Version date: 10/2014 (2015) and 2/20/2015 (2016)]],"*yes*")</f>
        <v>1</v>
      </c>
      <c r="K194" s="63"/>
      <c r="L194" s="63"/>
      <c r="M194" s="63"/>
      <c r="N194" s="63"/>
      <c r="O194" s="63"/>
      <c r="P194" s="63"/>
      <c r="Q194" s="63"/>
      <c r="R194" s="63"/>
      <c r="S194" s="287" t="s">
        <v>2093</v>
      </c>
      <c r="T194" s="63"/>
      <c r="U194" s="63"/>
      <c r="V194" s="63"/>
      <c r="W194" s="63"/>
      <c r="X194" s="63"/>
      <c r="Y194" s="63"/>
      <c r="Z194" s="63"/>
      <c r="AA194" s="63"/>
      <c r="AB194" s="63"/>
      <c r="AC194" s="285"/>
      <c r="AD194" s="285"/>
    </row>
    <row r="195" spans="1:30" s="26" customFormat="1" ht="144">
      <c r="A195" s="295" t="s">
        <v>2472</v>
      </c>
      <c r="B195" s="279" t="s">
        <v>1802</v>
      </c>
      <c r="C195" s="84" t="s">
        <v>2258</v>
      </c>
      <c r="D195" s="98"/>
      <c r="E195" s="94"/>
      <c r="F195" s="94"/>
      <c r="G195" s="96" t="s">
        <v>1794</v>
      </c>
      <c r="H195" s="66" t="s">
        <v>1803</v>
      </c>
      <c r="I195" s="214"/>
      <c r="J195" s="62">
        <f>COUNTIF(Table48[[#This Row],[Core Set of Children’s Health Care Quality Measures for Medicaid and CHIP (Child Core Set)
Version date: 03/2015]:[
CMS Medicare Part C &amp; D Star Ratings Measures
Version date: 10/2014 (2015) and 2/20/2015 (2016)]],"*yes*")</f>
        <v>1</v>
      </c>
      <c r="K195" s="63"/>
      <c r="L195" s="63"/>
      <c r="M195" s="63"/>
      <c r="N195" s="63"/>
      <c r="O195" s="63"/>
      <c r="P195" s="63"/>
      <c r="Q195" s="63"/>
      <c r="R195" s="63"/>
      <c r="S195" s="287" t="s">
        <v>2094</v>
      </c>
      <c r="T195" s="63"/>
      <c r="U195" s="63"/>
      <c r="V195" s="63"/>
      <c r="W195" s="63"/>
      <c r="X195" s="63"/>
      <c r="Y195" s="63"/>
      <c r="Z195" s="63"/>
      <c r="AA195" s="63"/>
      <c r="AB195" s="63"/>
      <c r="AC195" s="285"/>
      <c r="AD195" s="285"/>
    </row>
    <row r="196" spans="1:30" s="26" customFormat="1" ht="144">
      <c r="A196" s="294" t="s">
        <v>2473</v>
      </c>
      <c r="B196" s="279" t="s">
        <v>1804</v>
      </c>
      <c r="C196" s="84" t="s">
        <v>2259</v>
      </c>
      <c r="D196" s="98"/>
      <c r="E196" s="94"/>
      <c r="F196" s="94"/>
      <c r="G196" s="96" t="s">
        <v>1794</v>
      </c>
      <c r="H196" s="66" t="s">
        <v>1805</v>
      </c>
      <c r="I196" s="214"/>
      <c r="J196" s="62">
        <f>COUNTIF(Table48[[#This Row],[Core Set of Children’s Health Care Quality Measures for Medicaid and CHIP (Child Core Set)
Version date: 03/2015]:[
CMS Medicare Part C &amp; D Star Ratings Measures
Version date: 10/2014 (2015) and 2/20/2015 (2016)]],"*yes*")</f>
        <v>1</v>
      </c>
      <c r="K196" s="63"/>
      <c r="L196" s="63"/>
      <c r="M196" s="63"/>
      <c r="N196" s="63"/>
      <c r="O196" s="63"/>
      <c r="P196" s="63"/>
      <c r="Q196" s="63"/>
      <c r="R196" s="63"/>
      <c r="S196" s="287" t="s">
        <v>2095</v>
      </c>
      <c r="T196" s="63"/>
      <c r="U196" s="63"/>
      <c r="V196" s="63"/>
      <c r="W196" s="63"/>
      <c r="X196" s="63"/>
      <c r="Y196" s="63"/>
      <c r="Z196" s="63"/>
      <c r="AA196" s="63"/>
      <c r="AB196" s="63"/>
      <c r="AC196" s="285"/>
      <c r="AD196" s="285"/>
    </row>
    <row r="197" spans="1:30" s="26" customFormat="1" ht="180">
      <c r="A197" s="295" t="s">
        <v>2474</v>
      </c>
      <c r="B197" s="279" t="s">
        <v>2592</v>
      </c>
      <c r="C197" s="84" t="s">
        <v>2260</v>
      </c>
      <c r="D197" s="98"/>
      <c r="E197" s="94"/>
      <c r="F197" s="94"/>
      <c r="G197" s="96" t="s">
        <v>1794</v>
      </c>
      <c r="H197" s="66" t="s">
        <v>2593</v>
      </c>
      <c r="I197" s="214"/>
      <c r="J197" s="62">
        <f>COUNTIF(Table48[[#This Row],[Core Set of Children’s Health Care Quality Measures for Medicaid and CHIP (Child Core Set)
Version date: 03/2015]:[
CMS Medicare Part C &amp; D Star Ratings Measures
Version date: 10/2014 (2015) and 2/20/2015 (2016)]],"*yes*")</f>
        <v>1</v>
      </c>
      <c r="K197" s="63"/>
      <c r="L197" s="63"/>
      <c r="M197" s="63"/>
      <c r="N197" s="63"/>
      <c r="O197" s="63"/>
      <c r="P197" s="63"/>
      <c r="Q197" s="63"/>
      <c r="R197" s="63"/>
      <c r="S197" s="287" t="s">
        <v>2096</v>
      </c>
      <c r="T197" s="63"/>
      <c r="U197" s="63"/>
      <c r="V197" s="63"/>
      <c r="W197" s="63"/>
      <c r="X197" s="63"/>
      <c r="Y197" s="63"/>
      <c r="Z197" s="63"/>
      <c r="AA197" s="63"/>
      <c r="AB197" s="63"/>
      <c r="AC197" s="285"/>
      <c r="AD197" s="285"/>
    </row>
    <row r="198" spans="1:30" s="26" customFormat="1" ht="409.5">
      <c r="A198" s="294" t="s">
        <v>701</v>
      </c>
      <c r="B198" s="202" t="s">
        <v>243</v>
      </c>
      <c r="C198" s="82" t="s">
        <v>241</v>
      </c>
      <c r="D198" s="88"/>
      <c r="E198" s="89"/>
      <c r="F198" s="89"/>
      <c r="G198" s="96" t="s">
        <v>212</v>
      </c>
      <c r="H198" s="206" t="s">
        <v>1104</v>
      </c>
      <c r="I198" s="63" t="s">
        <v>10</v>
      </c>
      <c r="J198" s="62">
        <f>COUNTIF(Table48[[#This Row],[Core Set of Children’s Health Care Quality Measures for Medicaid and CHIP (Child Core Set)
Version date: 03/2015]:[
CMS Medicare Part C &amp; D Star Ratings Measures
Version date: 10/2014 (2015) and 2/20/2015 (2016)]],"*yes*")</f>
        <v>1</v>
      </c>
      <c r="K198" s="63"/>
      <c r="L198" s="63" t="s">
        <v>942</v>
      </c>
      <c r="M198" s="63"/>
      <c r="N198" s="63"/>
      <c r="O198" s="63"/>
      <c r="P198" s="63"/>
      <c r="Q198" s="63"/>
      <c r="R198" s="63"/>
      <c r="S198" s="285"/>
      <c r="T198" s="63"/>
      <c r="U198" s="63"/>
      <c r="V198" s="63"/>
      <c r="W198" s="63"/>
      <c r="X198" s="63"/>
      <c r="Y198" s="63"/>
      <c r="Z198" s="63"/>
      <c r="AA198" s="63"/>
      <c r="AB198" s="63"/>
      <c r="AC198" s="285"/>
      <c r="AD198" s="285"/>
    </row>
    <row r="199" spans="1:30" s="26" customFormat="1" ht="409.5">
      <c r="A199" s="295" t="s">
        <v>702</v>
      </c>
      <c r="B199" s="202" t="s">
        <v>242</v>
      </c>
      <c r="C199" s="82" t="s">
        <v>240</v>
      </c>
      <c r="D199" s="88"/>
      <c r="E199" s="89"/>
      <c r="F199" s="89"/>
      <c r="G199" s="96" t="s">
        <v>212</v>
      </c>
      <c r="H199" s="206" t="s">
        <v>1105</v>
      </c>
      <c r="I199" s="63" t="s">
        <v>10</v>
      </c>
      <c r="J199" s="62">
        <f>COUNTIF(Table48[[#This Row],[Core Set of Children’s Health Care Quality Measures for Medicaid and CHIP (Child Core Set)
Version date: 03/2015]:[
CMS Medicare Part C &amp; D Star Ratings Measures
Version date: 10/2014 (2015) and 2/20/2015 (2016)]],"*yes*")</f>
        <v>1</v>
      </c>
      <c r="K199" s="63"/>
      <c r="L199" s="63" t="s">
        <v>942</v>
      </c>
      <c r="M199" s="63"/>
      <c r="N199" s="63"/>
      <c r="O199" s="63"/>
      <c r="P199" s="63"/>
      <c r="Q199" s="63"/>
      <c r="R199" s="63"/>
      <c r="S199" s="285"/>
      <c r="T199" s="63"/>
      <c r="U199" s="63"/>
      <c r="V199" s="63"/>
      <c r="W199" s="63"/>
      <c r="X199" s="63"/>
      <c r="Y199" s="63"/>
      <c r="Z199" s="63"/>
      <c r="AA199" s="63"/>
      <c r="AB199" s="63"/>
      <c r="AC199" s="285"/>
      <c r="AD199" s="285"/>
    </row>
    <row r="200" spans="1:30" s="26" customFormat="1" ht="324">
      <c r="A200" s="294" t="s">
        <v>703</v>
      </c>
      <c r="B200" s="202" t="s">
        <v>366</v>
      </c>
      <c r="C200" s="84" t="s">
        <v>367</v>
      </c>
      <c r="D200" s="98"/>
      <c r="E200" s="94"/>
      <c r="F200" s="94"/>
      <c r="G200" s="96" t="s">
        <v>328</v>
      </c>
      <c r="H200" s="206" t="s">
        <v>1091</v>
      </c>
      <c r="I200" s="63" t="s">
        <v>564</v>
      </c>
      <c r="J200" s="62">
        <f>COUNTIF(Table48[[#This Row],[Core Set of Children’s Health Care Quality Measures for Medicaid and CHIP (Child Core Set)
Version date: 03/2015]:[
CMS Medicare Part C &amp; D Star Ratings Measures
Version date: 10/2014 (2015) and 2/20/2015 (2016)]],"*yes*")</f>
        <v>0</v>
      </c>
      <c r="K200" s="63"/>
      <c r="L200" s="63"/>
      <c r="M200" s="63"/>
      <c r="N200" s="63"/>
      <c r="O200" s="63"/>
      <c r="P200" s="63"/>
      <c r="Q200" s="63"/>
      <c r="R200" s="63"/>
      <c r="S200" s="285"/>
      <c r="T200" s="63"/>
      <c r="U200" s="63"/>
      <c r="V200" s="63" t="s">
        <v>1</v>
      </c>
      <c r="W200" s="63"/>
      <c r="X200" s="63" t="s">
        <v>1</v>
      </c>
      <c r="Y200" s="63"/>
      <c r="Z200" s="63"/>
      <c r="AA200" s="63"/>
      <c r="AB200" s="63"/>
      <c r="AC200" s="285"/>
      <c r="AD200" s="285" t="s">
        <v>1</v>
      </c>
    </row>
    <row r="201" spans="1:30" s="26" customFormat="1" ht="270">
      <c r="A201" s="295" t="s">
        <v>704</v>
      </c>
      <c r="B201" s="202" t="s">
        <v>368</v>
      </c>
      <c r="C201" s="84" t="s">
        <v>369</v>
      </c>
      <c r="D201" s="98"/>
      <c r="E201" s="94"/>
      <c r="F201" s="94"/>
      <c r="G201" s="96" t="s">
        <v>328</v>
      </c>
      <c r="H201" s="206" t="s">
        <v>1092</v>
      </c>
      <c r="I201" s="63" t="s">
        <v>564</v>
      </c>
      <c r="J201" s="62">
        <f>COUNTIF(Table48[[#This Row],[Core Set of Children’s Health Care Quality Measures for Medicaid and CHIP (Child Core Set)
Version date: 03/2015]:[
CMS Medicare Part C &amp; D Star Ratings Measures
Version date: 10/2014 (2015) and 2/20/2015 (2016)]],"*yes*")</f>
        <v>0</v>
      </c>
      <c r="K201" s="63"/>
      <c r="L201" s="63"/>
      <c r="M201" s="63"/>
      <c r="N201" s="63"/>
      <c r="O201" s="63"/>
      <c r="P201" s="63"/>
      <c r="Q201" s="63"/>
      <c r="R201" s="63"/>
      <c r="S201" s="285"/>
      <c r="T201" s="63"/>
      <c r="U201" s="63"/>
      <c r="V201" s="63" t="s">
        <v>1</v>
      </c>
      <c r="W201" s="63"/>
      <c r="X201" s="63" t="s">
        <v>1</v>
      </c>
      <c r="Y201" s="63"/>
      <c r="Z201" s="63"/>
      <c r="AA201" s="63"/>
      <c r="AB201" s="63"/>
      <c r="AC201" s="285"/>
      <c r="AD201" s="285"/>
    </row>
    <row r="202" spans="1:30" s="26" customFormat="1" ht="288">
      <c r="A202" s="294" t="s">
        <v>705</v>
      </c>
      <c r="B202" s="202" t="s">
        <v>370</v>
      </c>
      <c r="C202" s="84" t="s">
        <v>371</v>
      </c>
      <c r="D202" s="98"/>
      <c r="E202" s="94"/>
      <c r="F202" s="94"/>
      <c r="G202" s="96" t="s">
        <v>328</v>
      </c>
      <c r="H202" s="206" t="s">
        <v>1093</v>
      </c>
      <c r="I202" s="63" t="s">
        <v>564</v>
      </c>
      <c r="J202" s="62">
        <f>COUNTIF(Table48[[#This Row],[Core Set of Children’s Health Care Quality Measures for Medicaid and CHIP (Child Core Set)
Version date: 03/2015]:[
CMS Medicare Part C &amp; D Star Ratings Measures
Version date: 10/2014 (2015) and 2/20/2015 (2016)]],"*yes*")</f>
        <v>0</v>
      </c>
      <c r="K202" s="63"/>
      <c r="L202" s="63"/>
      <c r="M202" s="63"/>
      <c r="N202" s="63"/>
      <c r="O202" s="63"/>
      <c r="P202" s="63"/>
      <c r="Q202" s="63"/>
      <c r="R202" s="63"/>
      <c r="S202" s="285"/>
      <c r="T202" s="63"/>
      <c r="U202" s="63"/>
      <c r="V202" s="63" t="s">
        <v>1</v>
      </c>
      <c r="W202" s="63"/>
      <c r="X202" s="63" t="s">
        <v>1</v>
      </c>
      <c r="Y202" s="63"/>
      <c r="Z202" s="63"/>
      <c r="AA202" s="63"/>
      <c r="AB202" s="63"/>
      <c r="AC202" s="285"/>
      <c r="AD202" s="285"/>
    </row>
    <row r="203" spans="1:30" s="26" customFormat="1" ht="288">
      <c r="A203" s="295" t="s">
        <v>707</v>
      </c>
      <c r="B203" s="202" t="s">
        <v>374</v>
      </c>
      <c r="C203" s="296" t="s">
        <v>375</v>
      </c>
      <c r="D203" s="98"/>
      <c r="E203" s="94"/>
      <c r="F203" s="94"/>
      <c r="G203" s="96" t="s">
        <v>328</v>
      </c>
      <c r="H203" s="206" t="s">
        <v>1094</v>
      </c>
      <c r="I203" s="63" t="s">
        <v>564</v>
      </c>
      <c r="J203" s="62">
        <f>COUNTIF(Table48[[#This Row],[Core Set of Children’s Health Care Quality Measures for Medicaid and CHIP (Child Core Set)
Version date: 03/2015]:[
CMS Medicare Part C &amp; D Star Ratings Measures
Version date: 10/2014 (2015) and 2/20/2015 (2016)]],"*yes*")</f>
        <v>0</v>
      </c>
      <c r="K203" s="63"/>
      <c r="L203" s="63"/>
      <c r="M203" s="63"/>
      <c r="N203" s="63"/>
      <c r="O203" s="63"/>
      <c r="P203" s="63"/>
      <c r="Q203" s="63"/>
      <c r="R203" s="63"/>
      <c r="S203" s="285"/>
      <c r="T203" s="63"/>
      <c r="U203" s="63"/>
      <c r="V203" s="63" t="s">
        <v>1</v>
      </c>
      <c r="W203" s="63"/>
      <c r="X203" s="63" t="s">
        <v>1</v>
      </c>
      <c r="Y203" s="63"/>
      <c r="Z203" s="63"/>
      <c r="AA203" s="63"/>
      <c r="AB203" s="63"/>
      <c r="AC203" s="285"/>
      <c r="AD203" s="285"/>
    </row>
    <row r="204" spans="1:30" s="26" customFormat="1" ht="342">
      <c r="A204" s="294" t="s">
        <v>708</v>
      </c>
      <c r="B204" s="202" t="s">
        <v>376</v>
      </c>
      <c r="C204" s="296" t="s">
        <v>377</v>
      </c>
      <c r="D204" s="98"/>
      <c r="E204" s="94"/>
      <c r="F204" s="94"/>
      <c r="G204" s="96" t="s">
        <v>328</v>
      </c>
      <c r="H204" s="206" t="s">
        <v>1095</v>
      </c>
      <c r="I204" s="63" t="s">
        <v>564</v>
      </c>
      <c r="J204" s="62">
        <f>COUNTIF(Table48[[#This Row],[Core Set of Children’s Health Care Quality Measures for Medicaid and CHIP (Child Core Set)
Version date: 03/2015]:[
CMS Medicare Part C &amp; D Star Ratings Measures
Version date: 10/2014 (2015) and 2/20/2015 (2016)]],"*yes*")</f>
        <v>0</v>
      </c>
      <c r="K204" s="63"/>
      <c r="L204" s="63"/>
      <c r="M204" s="63"/>
      <c r="N204" s="63"/>
      <c r="O204" s="63"/>
      <c r="P204" s="63"/>
      <c r="Q204" s="63"/>
      <c r="R204" s="63"/>
      <c r="S204" s="285"/>
      <c r="T204" s="63"/>
      <c r="U204" s="63"/>
      <c r="V204" s="63" t="s">
        <v>1</v>
      </c>
      <c r="W204" s="63"/>
      <c r="X204" s="63" t="s">
        <v>1</v>
      </c>
      <c r="Y204" s="63"/>
      <c r="Z204" s="63"/>
      <c r="AA204" s="63"/>
      <c r="AB204" s="63"/>
      <c r="AC204" s="285"/>
      <c r="AD204" s="285" t="s">
        <v>1</v>
      </c>
    </row>
    <row r="205" spans="1:30" s="26" customFormat="1" ht="288">
      <c r="A205" s="295" t="s">
        <v>709</v>
      </c>
      <c r="B205" s="202" t="s">
        <v>440</v>
      </c>
      <c r="C205" s="296" t="s">
        <v>523</v>
      </c>
      <c r="D205" s="98" t="s">
        <v>457</v>
      </c>
      <c r="E205" s="94"/>
      <c r="F205" s="94"/>
      <c r="G205" s="96" t="s">
        <v>328</v>
      </c>
      <c r="H205" s="206" t="s">
        <v>1155</v>
      </c>
      <c r="I205" s="63" t="s">
        <v>565</v>
      </c>
      <c r="J205" s="62">
        <f>COUNTIF(Table48[[#This Row],[Core Set of Children’s Health Care Quality Measures for Medicaid and CHIP (Child Core Set)
Version date: 03/2015]:[
CMS Medicare Part C &amp; D Star Ratings Measures
Version date: 10/2014 (2015) and 2/20/2015 (2016)]],"*yes*")</f>
        <v>0</v>
      </c>
      <c r="K205" s="63"/>
      <c r="L205" s="63"/>
      <c r="M205" s="63"/>
      <c r="N205" s="63"/>
      <c r="O205" s="63"/>
      <c r="P205" s="63"/>
      <c r="Q205" s="63"/>
      <c r="R205" s="63"/>
      <c r="S205" s="285"/>
      <c r="T205" s="63"/>
      <c r="U205" s="63"/>
      <c r="V205" s="63" t="s">
        <v>1</v>
      </c>
      <c r="W205" s="63"/>
      <c r="X205" s="63" t="s">
        <v>1</v>
      </c>
      <c r="Y205" s="63"/>
      <c r="Z205" s="63"/>
      <c r="AA205" s="63"/>
      <c r="AB205" s="63"/>
      <c r="AC205" s="285"/>
      <c r="AD205" s="285" t="s">
        <v>1</v>
      </c>
    </row>
    <row r="206" spans="1:30" s="26" customFormat="1" ht="270">
      <c r="A206" s="294" t="s">
        <v>710</v>
      </c>
      <c r="B206" s="202" t="s">
        <v>378</v>
      </c>
      <c r="C206" s="84" t="s">
        <v>379</v>
      </c>
      <c r="D206" s="98"/>
      <c r="E206" s="94"/>
      <c r="F206" s="94"/>
      <c r="G206" s="96" t="s">
        <v>328</v>
      </c>
      <c r="H206" s="206" t="s">
        <v>1096</v>
      </c>
      <c r="I206" s="63" t="s">
        <v>564</v>
      </c>
      <c r="J206" s="62">
        <f>COUNTIF(Table48[[#This Row],[Core Set of Children’s Health Care Quality Measures for Medicaid and CHIP (Child Core Set)
Version date: 03/2015]:[
CMS Medicare Part C &amp; D Star Ratings Measures
Version date: 10/2014 (2015) and 2/20/2015 (2016)]],"*yes*")</f>
        <v>0</v>
      </c>
      <c r="K206" s="63"/>
      <c r="L206" s="63"/>
      <c r="M206" s="63"/>
      <c r="N206" s="63"/>
      <c r="O206" s="63"/>
      <c r="P206" s="63"/>
      <c r="Q206" s="63"/>
      <c r="R206" s="63"/>
      <c r="S206" s="285"/>
      <c r="T206" s="63"/>
      <c r="U206" s="63"/>
      <c r="V206" s="63" t="s">
        <v>1</v>
      </c>
      <c r="W206" s="63"/>
      <c r="X206" s="63" t="s">
        <v>1</v>
      </c>
      <c r="Y206" s="63"/>
      <c r="Z206" s="63"/>
      <c r="AA206" s="63"/>
      <c r="AB206" s="63"/>
      <c r="AC206" s="285"/>
      <c r="AD206" s="285"/>
    </row>
    <row r="207" spans="1:30" s="26" customFormat="1" ht="162">
      <c r="A207" s="295" t="s">
        <v>711</v>
      </c>
      <c r="B207" s="202" t="s">
        <v>380</v>
      </c>
      <c r="C207" s="84" t="s">
        <v>381</v>
      </c>
      <c r="D207" s="98"/>
      <c r="E207" s="94"/>
      <c r="F207" s="94"/>
      <c r="G207" s="96" t="s">
        <v>2</v>
      </c>
      <c r="H207" s="206" t="s">
        <v>1097</v>
      </c>
      <c r="I207" s="63" t="s">
        <v>9</v>
      </c>
      <c r="J207" s="62">
        <f>COUNTIF(Table48[[#This Row],[Core Set of Children’s Health Care Quality Measures for Medicaid and CHIP (Child Core Set)
Version date: 03/2015]:[
CMS Medicare Part C &amp; D Star Ratings Measures
Version date: 10/2014 (2015) and 2/20/2015 (2016)]],"*yes*")</f>
        <v>0</v>
      </c>
      <c r="K207" s="63"/>
      <c r="L207" s="63"/>
      <c r="M207" s="63"/>
      <c r="N207" s="63"/>
      <c r="O207" s="63"/>
      <c r="P207" s="63"/>
      <c r="Q207" s="63"/>
      <c r="R207" s="63"/>
      <c r="S207" s="285"/>
      <c r="T207" s="63"/>
      <c r="U207" s="63"/>
      <c r="V207" s="63"/>
      <c r="W207" s="63"/>
      <c r="X207" s="63" t="s">
        <v>1</v>
      </c>
      <c r="Y207" s="63"/>
      <c r="Z207" s="63"/>
      <c r="AA207" s="63"/>
      <c r="AB207" s="63"/>
      <c r="AC207" s="285"/>
      <c r="AD207" s="285"/>
    </row>
    <row r="208" spans="1:30" s="26" customFormat="1" ht="234">
      <c r="A208" s="294" t="s">
        <v>712</v>
      </c>
      <c r="B208" s="202" t="s">
        <v>441</v>
      </c>
      <c r="C208" s="84" t="s">
        <v>524</v>
      </c>
      <c r="D208" s="98" t="s">
        <v>457</v>
      </c>
      <c r="E208" s="94"/>
      <c r="F208" s="94"/>
      <c r="G208" s="96" t="s">
        <v>3</v>
      </c>
      <c r="H208" s="206" t="s">
        <v>1156</v>
      </c>
      <c r="I208" s="63" t="s">
        <v>565</v>
      </c>
      <c r="J208" s="62">
        <f>COUNTIF(Table48[[#This Row],[Core Set of Children’s Health Care Quality Measures for Medicaid and CHIP (Child Core Set)
Version date: 03/2015]:[
CMS Medicare Part C &amp; D Star Ratings Measures
Version date: 10/2014 (2015) and 2/20/2015 (2016)]],"*yes*")</f>
        <v>0</v>
      </c>
      <c r="K208" s="63"/>
      <c r="L208" s="63"/>
      <c r="M208" s="63"/>
      <c r="N208" s="63"/>
      <c r="O208" s="63"/>
      <c r="P208" s="63"/>
      <c r="Q208" s="63"/>
      <c r="R208" s="63"/>
      <c r="S208" s="285"/>
      <c r="T208" s="63"/>
      <c r="U208" s="63"/>
      <c r="V208" s="63"/>
      <c r="W208" s="63"/>
      <c r="X208" s="63" t="s">
        <v>1</v>
      </c>
      <c r="Y208" s="63"/>
      <c r="Z208" s="63"/>
      <c r="AA208" s="63"/>
      <c r="AB208" s="63"/>
      <c r="AC208" s="285"/>
      <c r="AD208" s="285"/>
    </row>
    <row r="209" spans="1:30" s="26" customFormat="1" ht="126">
      <c r="A209" s="295" t="s">
        <v>713</v>
      </c>
      <c r="B209" s="202" t="s">
        <v>1098</v>
      </c>
      <c r="C209" s="84" t="s">
        <v>382</v>
      </c>
      <c r="D209" s="98"/>
      <c r="E209" s="94"/>
      <c r="F209" s="94"/>
      <c r="G209" s="96" t="s">
        <v>3</v>
      </c>
      <c r="H209" s="206" t="s">
        <v>1454</v>
      </c>
      <c r="I209" s="63" t="s">
        <v>564</v>
      </c>
      <c r="J209" s="62">
        <f>COUNTIF(Table48[[#This Row],[Core Set of Children’s Health Care Quality Measures for Medicaid and CHIP (Child Core Set)
Version date: 03/2015]:[
CMS Medicare Part C &amp; D Star Ratings Measures
Version date: 10/2014 (2015) and 2/20/2015 (2016)]],"*yes*")</f>
        <v>0</v>
      </c>
      <c r="K209" s="63"/>
      <c r="L209" s="63"/>
      <c r="M209" s="63"/>
      <c r="N209" s="63"/>
      <c r="O209" s="63"/>
      <c r="P209" s="63"/>
      <c r="Q209" s="63"/>
      <c r="R209" s="63"/>
      <c r="S209" s="285"/>
      <c r="T209" s="63"/>
      <c r="U209" s="63"/>
      <c r="V209" s="63" t="s">
        <v>1</v>
      </c>
      <c r="W209" s="63" t="s">
        <v>1</v>
      </c>
      <c r="X209" s="63" t="s">
        <v>1</v>
      </c>
      <c r="Y209" s="63"/>
      <c r="Z209" s="63"/>
      <c r="AA209" s="63"/>
      <c r="AB209" s="63"/>
      <c r="AC209" s="285"/>
      <c r="AD209" s="285"/>
    </row>
    <row r="210" spans="1:30" s="26" customFormat="1" ht="180">
      <c r="A210" s="294" t="s">
        <v>2421</v>
      </c>
      <c r="B210" s="279" t="s">
        <v>1806</v>
      </c>
      <c r="C210" s="84" t="s">
        <v>2261</v>
      </c>
      <c r="D210" s="98"/>
      <c r="E210" s="94"/>
      <c r="F210" s="94"/>
      <c r="G210" s="96" t="s">
        <v>1807</v>
      </c>
      <c r="H210" s="66" t="s">
        <v>1808</v>
      </c>
      <c r="I210" s="214"/>
      <c r="J210" s="62">
        <f>COUNTIF(Table48[[#This Row],[Core Set of Children’s Health Care Quality Measures for Medicaid and CHIP (Child Core Set)
Version date: 03/2015]:[
CMS Medicare Part C &amp; D Star Ratings Measures
Version date: 10/2014 (2015) and 2/20/2015 (2016)]],"*yes*")</f>
        <v>1</v>
      </c>
      <c r="K210" s="63"/>
      <c r="L210" s="63"/>
      <c r="M210" s="63"/>
      <c r="N210" s="63"/>
      <c r="O210" s="63"/>
      <c r="P210" s="63"/>
      <c r="Q210" s="63"/>
      <c r="R210" s="63"/>
      <c r="S210" s="287" t="s">
        <v>2381</v>
      </c>
      <c r="T210" s="63"/>
      <c r="U210" s="63"/>
      <c r="V210" s="63"/>
      <c r="W210" s="63"/>
      <c r="X210" s="308"/>
      <c r="Y210" s="63"/>
      <c r="Z210" s="63"/>
      <c r="AA210" s="63"/>
      <c r="AB210" s="63"/>
      <c r="AC210" s="285"/>
      <c r="AD210" s="285"/>
    </row>
    <row r="211" spans="1:30" s="26" customFormat="1" ht="396">
      <c r="A211" s="295" t="s">
        <v>714</v>
      </c>
      <c r="B211" s="202" t="s">
        <v>383</v>
      </c>
      <c r="C211" s="84" t="s">
        <v>384</v>
      </c>
      <c r="D211" s="98"/>
      <c r="E211" s="94"/>
      <c r="F211" s="94"/>
      <c r="G211" s="96" t="s">
        <v>3</v>
      </c>
      <c r="H211" s="206" t="s">
        <v>1455</v>
      </c>
      <c r="I211" s="63" t="s">
        <v>9</v>
      </c>
      <c r="J211" s="62">
        <f>COUNTIF(Table48[[#This Row],[Core Set of Children’s Health Care Quality Measures for Medicaid and CHIP (Child Core Set)
Version date: 03/2015]:[
CMS Medicare Part C &amp; D Star Ratings Measures
Version date: 10/2014 (2015) and 2/20/2015 (2016)]],"*yes*")</f>
        <v>1</v>
      </c>
      <c r="K211" s="63"/>
      <c r="L211" s="63" t="s">
        <v>972</v>
      </c>
      <c r="M211" s="63"/>
      <c r="N211" s="63"/>
      <c r="O211" s="63"/>
      <c r="P211" s="63"/>
      <c r="Q211" s="63"/>
      <c r="R211" s="63"/>
      <c r="S211" s="285"/>
      <c r="T211" s="63"/>
      <c r="U211" s="63"/>
      <c r="V211" s="63"/>
      <c r="W211" s="63" t="s">
        <v>1</v>
      </c>
      <c r="X211" s="63" t="s">
        <v>1</v>
      </c>
      <c r="Y211" s="63"/>
      <c r="Z211" s="63"/>
      <c r="AA211" s="63"/>
      <c r="AB211" s="63"/>
      <c r="AC211" s="285"/>
      <c r="AD211" s="285"/>
    </row>
    <row r="212" spans="1:30" s="26" customFormat="1" ht="288">
      <c r="A212" s="294" t="s">
        <v>715</v>
      </c>
      <c r="B212" s="202" t="s">
        <v>185</v>
      </c>
      <c r="C212" s="82" t="s">
        <v>67</v>
      </c>
      <c r="D212" s="88"/>
      <c r="E212" s="89"/>
      <c r="F212" s="89"/>
      <c r="G212" s="96" t="s">
        <v>328</v>
      </c>
      <c r="H212" s="206" t="s">
        <v>1089</v>
      </c>
      <c r="I212" s="63" t="s">
        <v>564</v>
      </c>
      <c r="J212" s="62">
        <f>COUNTIF(Table48[[#This Row],[Core Set of Children’s Health Care Quality Measures for Medicaid and CHIP (Child Core Set)
Version date: 03/2015]:[
CMS Medicare Part C &amp; D Star Ratings Measures
Version date: 10/2014 (2015) and 2/20/2015 (2016)]],"*yes*")</f>
        <v>2</v>
      </c>
      <c r="K212" s="63"/>
      <c r="L212" s="63" t="s">
        <v>980</v>
      </c>
      <c r="M212" s="63"/>
      <c r="N212" s="63" t="s">
        <v>1</v>
      </c>
      <c r="O212" s="63"/>
      <c r="P212" s="63"/>
      <c r="Q212" s="63"/>
      <c r="R212" s="63"/>
      <c r="S212" s="285"/>
      <c r="T212" s="63"/>
      <c r="U212" s="63"/>
      <c r="V212" s="63" t="s">
        <v>1</v>
      </c>
      <c r="W212" s="63"/>
      <c r="X212" s="63" t="s">
        <v>1</v>
      </c>
      <c r="Y212" s="63">
        <v>4</v>
      </c>
      <c r="Z212" s="63" t="s">
        <v>1</v>
      </c>
      <c r="AA212" s="63" t="s">
        <v>1</v>
      </c>
      <c r="AB212" s="63"/>
      <c r="AC212" s="285"/>
      <c r="AD212" s="285" t="s">
        <v>1</v>
      </c>
    </row>
    <row r="213" spans="1:30" s="26" customFormat="1" ht="306">
      <c r="A213" s="295" t="s">
        <v>717</v>
      </c>
      <c r="B213" s="202" t="s">
        <v>188</v>
      </c>
      <c r="C213" s="82" t="s">
        <v>122</v>
      </c>
      <c r="D213" s="88"/>
      <c r="E213" s="89"/>
      <c r="F213" s="89"/>
      <c r="G213" s="96" t="s">
        <v>328</v>
      </c>
      <c r="H213" s="206" t="s">
        <v>1102</v>
      </c>
      <c r="I213" s="63" t="s">
        <v>563</v>
      </c>
      <c r="J213" s="62">
        <f>COUNTIF(Table48[[#This Row],[Core Set of Children’s Health Care Quality Measures for Medicaid and CHIP (Child Core Set)
Version date: 03/2015]:[
CMS Medicare Part C &amp; D Star Ratings Measures
Version date: 10/2014 (2015) and 2/20/2015 (2016)]],"*yes*")</f>
        <v>1</v>
      </c>
      <c r="K213" s="63"/>
      <c r="L213" s="63"/>
      <c r="M213" s="63"/>
      <c r="N213" s="63" t="s">
        <v>1</v>
      </c>
      <c r="O213" s="63"/>
      <c r="P213" s="63"/>
      <c r="Q213" s="63"/>
      <c r="R213" s="63"/>
      <c r="S213" s="285"/>
      <c r="T213" s="63"/>
      <c r="U213" s="63"/>
      <c r="V213" s="63" t="s">
        <v>1</v>
      </c>
      <c r="W213" s="63"/>
      <c r="X213" s="63"/>
      <c r="Y213" s="63"/>
      <c r="Z213" s="63"/>
      <c r="AA213" s="63"/>
      <c r="AB213" s="63"/>
      <c r="AC213" s="285"/>
      <c r="AD213" s="285"/>
    </row>
    <row r="214" spans="1:30" s="26" customFormat="1" ht="126">
      <c r="A214" s="294" t="s">
        <v>719</v>
      </c>
      <c r="B214" s="202" t="s">
        <v>91</v>
      </c>
      <c r="C214" s="82" t="s">
        <v>189</v>
      </c>
      <c r="D214" s="88" t="s">
        <v>457</v>
      </c>
      <c r="E214" s="89"/>
      <c r="F214" s="89"/>
      <c r="G214" s="96" t="s">
        <v>3</v>
      </c>
      <c r="H214" s="206" t="s">
        <v>1001</v>
      </c>
      <c r="I214" s="63" t="s">
        <v>584</v>
      </c>
      <c r="J214" s="62">
        <f>COUNTIF(Table48[[#This Row],[Core Set of Children’s Health Care Quality Measures for Medicaid and CHIP (Child Core Set)
Version date: 03/2015]:[
CMS Medicare Part C &amp; D Star Ratings Measures
Version date: 10/2014 (2015) and 2/20/2015 (2016)]],"*yes*")</f>
        <v>0</v>
      </c>
      <c r="K214" s="63"/>
      <c r="L214" s="63"/>
      <c r="M214" s="63"/>
      <c r="N214" s="63"/>
      <c r="O214" s="63"/>
      <c r="P214" s="63"/>
      <c r="Q214" s="63"/>
      <c r="R214" s="63"/>
      <c r="S214" s="285"/>
      <c r="T214" s="63"/>
      <c r="U214" s="63"/>
      <c r="V214" s="63"/>
      <c r="W214" s="63"/>
      <c r="X214" s="63"/>
      <c r="Y214" s="63"/>
      <c r="Z214" s="63"/>
      <c r="AA214" s="63"/>
      <c r="AB214" s="63"/>
      <c r="AC214" s="285"/>
      <c r="AD214" s="285"/>
    </row>
    <row r="215" spans="1:30" s="26" customFormat="1" ht="126">
      <c r="A215" s="295" t="s">
        <v>720</v>
      </c>
      <c r="B215" s="202" t="s">
        <v>2803</v>
      </c>
      <c r="C215" s="82" t="s">
        <v>190</v>
      </c>
      <c r="D215" s="88" t="s">
        <v>457</v>
      </c>
      <c r="E215" s="89"/>
      <c r="F215" s="89" t="s">
        <v>904</v>
      </c>
      <c r="G215" s="96" t="s">
        <v>3</v>
      </c>
      <c r="H215" s="206" t="s">
        <v>1003</v>
      </c>
      <c r="I215" s="63" t="s">
        <v>585</v>
      </c>
      <c r="J215" s="62">
        <f>COUNTIF(Table48[[#This Row],[Core Set of Children’s Health Care Quality Measures for Medicaid and CHIP (Child Core Set)
Version date: 03/2015]:[
CMS Medicare Part C &amp; D Star Ratings Measures
Version date: 10/2014 (2015) and 2/20/2015 (2016)]],"*yes*")</f>
        <v>0</v>
      </c>
      <c r="K215" s="63"/>
      <c r="L215" s="63"/>
      <c r="M215" s="63"/>
      <c r="N215" s="63"/>
      <c r="O215" s="63"/>
      <c r="P215" s="63"/>
      <c r="Q215" s="63"/>
      <c r="R215" s="63"/>
      <c r="S215" s="285"/>
      <c r="T215" s="63"/>
      <c r="U215" s="63"/>
      <c r="V215" s="63"/>
      <c r="W215" s="63"/>
      <c r="X215" s="63" t="s">
        <v>1</v>
      </c>
      <c r="Y215" s="63"/>
      <c r="Z215" s="63"/>
      <c r="AA215" s="63"/>
      <c r="AB215" s="63"/>
      <c r="AC215" s="285"/>
      <c r="AD215" s="285"/>
    </row>
    <row r="216" spans="1:30" s="26" customFormat="1" ht="270">
      <c r="A216" s="294" t="s">
        <v>721</v>
      </c>
      <c r="B216" s="202" t="s">
        <v>442</v>
      </c>
      <c r="C216" s="84" t="s">
        <v>525</v>
      </c>
      <c r="D216" s="98" t="s">
        <v>457</v>
      </c>
      <c r="E216" s="94"/>
      <c r="F216" s="94"/>
      <c r="G216" s="96" t="s">
        <v>3</v>
      </c>
      <c r="H216" s="206" t="s">
        <v>1157</v>
      </c>
      <c r="I216" s="63"/>
      <c r="J216" s="62">
        <f>COUNTIF(Table48[[#This Row],[Core Set of Children’s Health Care Quality Measures for Medicaid and CHIP (Child Core Set)
Version date: 03/2015]:[
CMS Medicare Part C &amp; D Star Ratings Measures
Version date: 10/2014 (2015) and 2/20/2015 (2016)]],"*yes*")</f>
        <v>0</v>
      </c>
      <c r="K216" s="63"/>
      <c r="L216" s="63"/>
      <c r="M216" s="63"/>
      <c r="N216" s="63"/>
      <c r="O216" s="63"/>
      <c r="P216" s="63"/>
      <c r="Q216" s="63"/>
      <c r="R216" s="63"/>
      <c r="S216" s="285"/>
      <c r="T216" s="63"/>
      <c r="U216" s="63"/>
      <c r="V216" s="63"/>
      <c r="W216" s="63"/>
      <c r="X216" s="63" t="s">
        <v>1</v>
      </c>
      <c r="Y216" s="63"/>
      <c r="Z216" s="63"/>
      <c r="AA216" s="63"/>
      <c r="AB216" s="63"/>
      <c r="AC216" s="285"/>
      <c r="AD216" s="285"/>
    </row>
    <row r="217" spans="1:30" s="26" customFormat="1" ht="144">
      <c r="A217" s="295" t="s">
        <v>722</v>
      </c>
      <c r="B217" s="202" t="s">
        <v>387</v>
      </c>
      <c r="C217" s="84" t="s">
        <v>388</v>
      </c>
      <c r="D217" s="98"/>
      <c r="E217" s="94"/>
      <c r="F217" s="94"/>
      <c r="G217" s="96" t="s">
        <v>3</v>
      </c>
      <c r="H217" s="206" t="s">
        <v>1106</v>
      </c>
      <c r="I217" s="63" t="s">
        <v>564</v>
      </c>
      <c r="J217" s="62">
        <f>COUNTIF(Table48[[#This Row],[Core Set of Children’s Health Care Quality Measures for Medicaid and CHIP (Child Core Set)
Version date: 03/2015]:[
CMS Medicare Part C &amp; D Star Ratings Measures
Version date: 10/2014 (2015) and 2/20/2015 (2016)]],"*yes*")</f>
        <v>0</v>
      </c>
      <c r="K217" s="63"/>
      <c r="L217" s="63"/>
      <c r="M217" s="63"/>
      <c r="N217" s="63"/>
      <c r="O217" s="63"/>
      <c r="P217" s="63"/>
      <c r="Q217" s="63"/>
      <c r="R217" s="63"/>
      <c r="S217" s="285"/>
      <c r="T217" s="63"/>
      <c r="U217" s="63"/>
      <c r="V217" s="63"/>
      <c r="W217" s="63"/>
      <c r="X217" s="63" t="s">
        <v>1</v>
      </c>
      <c r="Y217" s="63"/>
      <c r="Z217" s="63"/>
      <c r="AA217" s="63"/>
      <c r="AB217" s="63"/>
      <c r="AC217" s="285"/>
      <c r="AD217" s="285"/>
    </row>
    <row r="218" spans="1:30" s="26" customFormat="1" ht="126">
      <c r="A218" s="294" t="s">
        <v>723</v>
      </c>
      <c r="B218" s="202" t="s">
        <v>389</v>
      </c>
      <c r="C218" s="84" t="s">
        <v>390</v>
      </c>
      <c r="D218" s="98"/>
      <c r="E218" s="94"/>
      <c r="F218" s="94"/>
      <c r="G218" s="96" t="s">
        <v>3</v>
      </c>
      <c r="H218" s="206" t="s">
        <v>1107</v>
      </c>
      <c r="I218" s="63" t="s">
        <v>9</v>
      </c>
      <c r="J218" s="62">
        <f>COUNTIF(Table48[[#This Row],[Core Set of Children’s Health Care Quality Measures for Medicaid and CHIP (Child Core Set)
Version date: 03/2015]:[
CMS Medicare Part C &amp; D Star Ratings Measures
Version date: 10/2014 (2015) and 2/20/2015 (2016)]],"*yes*")</f>
        <v>0</v>
      </c>
      <c r="K218" s="63"/>
      <c r="L218" s="63"/>
      <c r="M218" s="63"/>
      <c r="N218" s="63"/>
      <c r="O218" s="63"/>
      <c r="P218" s="63"/>
      <c r="Q218" s="63"/>
      <c r="R218" s="63"/>
      <c r="S218" s="285"/>
      <c r="T218" s="63"/>
      <c r="U218" s="63"/>
      <c r="V218" s="63"/>
      <c r="W218" s="63"/>
      <c r="X218" s="63" t="s">
        <v>1</v>
      </c>
      <c r="Y218" s="63"/>
      <c r="Z218" s="63"/>
      <c r="AA218" s="63"/>
      <c r="AB218" s="63"/>
      <c r="AC218" s="285"/>
      <c r="AD218" s="285"/>
    </row>
    <row r="219" spans="1:30" s="26" customFormat="1" ht="144">
      <c r="A219" s="295" t="s">
        <v>724</v>
      </c>
      <c r="B219" s="202" t="s">
        <v>391</v>
      </c>
      <c r="C219" s="84" t="s">
        <v>392</v>
      </c>
      <c r="D219" s="98"/>
      <c r="E219" s="94"/>
      <c r="F219" s="94"/>
      <c r="G219" s="96" t="s">
        <v>3</v>
      </c>
      <c r="H219" s="206" t="s">
        <v>1474</v>
      </c>
      <c r="I219" s="63" t="s">
        <v>564</v>
      </c>
      <c r="J219" s="62">
        <f>COUNTIF(Table48[[#This Row],[Core Set of Children’s Health Care Quality Measures for Medicaid and CHIP (Child Core Set)
Version date: 03/2015]:[
CMS Medicare Part C &amp; D Star Ratings Measures
Version date: 10/2014 (2015) and 2/20/2015 (2016)]],"*yes*")</f>
        <v>0</v>
      </c>
      <c r="K219" s="63"/>
      <c r="L219" s="63"/>
      <c r="M219" s="63"/>
      <c r="N219" s="63"/>
      <c r="O219" s="63"/>
      <c r="P219" s="63"/>
      <c r="Q219" s="63"/>
      <c r="R219" s="63"/>
      <c r="S219" s="285"/>
      <c r="T219" s="63"/>
      <c r="U219" s="63"/>
      <c r="V219" s="63"/>
      <c r="W219" s="63"/>
      <c r="X219" s="63" t="s">
        <v>1</v>
      </c>
      <c r="Y219" s="63"/>
      <c r="Z219" s="63"/>
      <c r="AA219" s="63"/>
      <c r="AB219" s="63"/>
      <c r="AC219" s="285"/>
      <c r="AD219" s="285"/>
    </row>
    <row r="220" spans="1:30" s="26" customFormat="1" ht="409.5">
      <c r="A220" s="294" t="s">
        <v>725</v>
      </c>
      <c r="B220" s="202" t="s">
        <v>393</v>
      </c>
      <c r="C220" s="84" t="s">
        <v>394</v>
      </c>
      <c r="D220" s="98"/>
      <c r="E220" s="94"/>
      <c r="F220" s="94"/>
      <c r="G220" s="96" t="s">
        <v>3</v>
      </c>
      <c r="H220" s="206" t="s">
        <v>1108</v>
      </c>
      <c r="I220" s="63" t="s">
        <v>9</v>
      </c>
      <c r="J220" s="62">
        <f>COUNTIF(Table48[[#This Row],[Core Set of Children’s Health Care Quality Measures for Medicaid and CHIP (Child Core Set)
Version date: 03/2015]:[
CMS Medicare Part C &amp; D Star Ratings Measures
Version date: 10/2014 (2015) and 2/20/2015 (2016)]],"*yes*")</f>
        <v>0</v>
      </c>
      <c r="K220" s="63"/>
      <c r="L220" s="63"/>
      <c r="M220" s="63"/>
      <c r="N220" s="63"/>
      <c r="O220" s="63"/>
      <c r="P220" s="63"/>
      <c r="Q220" s="63"/>
      <c r="R220" s="63"/>
      <c r="S220" s="285"/>
      <c r="T220" s="63"/>
      <c r="U220" s="63"/>
      <c r="V220" s="63"/>
      <c r="W220" s="63"/>
      <c r="X220" s="63" t="s">
        <v>1</v>
      </c>
      <c r="Y220" s="63"/>
      <c r="Z220" s="63"/>
      <c r="AA220" s="63"/>
      <c r="AB220" s="63"/>
      <c r="AC220" s="285"/>
      <c r="AD220" s="285"/>
    </row>
    <row r="221" spans="1:30" s="26" customFormat="1" ht="409.5">
      <c r="A221" s="295" t="s">
        <v>726</v>
      </c>
      <c r="B221" s="202" t="s">
        <v>395</v>
      </c>
      <c r="C221" s="84" t="s">
        <v>396</v>
      </c>
      <c r="D221" s="98"/>
      <c r="E221" s="94"/>
      <c r="F221" s="94"/>
      <c r="G221" s="96" t="s">
        <v>3</v>
      </c>
      <c r="H221" s="206" t="s">
        <v>1109</v>
      </c>
      <c r="I221" s="63" t="s">
        <v>9</v>
      </c>
      <c r="J221" s="62">
        <f>COUNTIF(Table48[[#This Row],[Core Set of Children’s Health Care Quality Measures for Medicaid and CHIP (Child Core Set)
Version date: 03/2015]:[
CMS Medicare Part C &amp; D Star Ratings Measures
Version date: 10/2014 (2015) and 2/20/2015 (2016)]],"*yes*")</f>
        <v>0</v>
      </c>
      <c r="K221" s="63"/>
      <c r="L221" s="63"/>
      <c r="M221" s="63"/>
      <c r="N221" s="63"/>
      <c r="O221" s="63"/>
      <c r="P221" s="63"/>
      <c r="Q221" s="63"/>
      <c r="R221" s="63"/>
      <c r="S221" s="285"/>
      <c r="T221" s="63"/>
      <c r="U221" s="63"/>
      <c r="V221" s="63"/>
      <c r="W221" s="63"/>
      <c r="X221" s="63" t="s">
        <v>1</v>
      </c>
      <c r="Y221" s="63"/>
      <c r="Z221" s="63"/>
      <c r="AA221" s="63"/>
      <c r="AB221" s="63"/>
      <c r="AC221" s="285"/>
      <c r="AD221" s="285"/>
    </row>
    <row r="222" spans="1:30" s="26" customFormat="1" ht="234">
      <c r="A222" s="294" t="s">
        <v>2466</v>
      </c>
      <c r="B222" s="279" t="s">
        <v>1809</v>
      </c>
      <c r="C222" s="84" t="s">
        <v>2262</v>
      </c>
      <c r="D222" s="98"/>
      <c r="E222" s="94"/>
      <c r="F222" s="94"/>
      <c r="G222" s="96" t="s">
        <v>1810</v>
      </c>
      <c r="H222" s="66" t="s">
        <v>1811</v>
      </c>
      <c r="I222" s="214"/>
      <c r="J222" s="62">
        <f>COUNTIF(Table48[[#This Row],[Core Set of Children’s Health Care Quality Measures for Medicaid and CHIP (Child Core Set)
Version date: 03/2015]:[
CMS Medicare Part C &amp; D Star Ratings Measures
Version date: 10/2014 (2015) and 2/20/2015 (2016)]],"*yes*")</f>
        <v>1</v>
      </c>
      <c r="K222" s="63"/>
      <c r="L222" s="63"/>
      <c r="M222" s="63"/>
      <c r="N222" s="63"/>
      <c r="O222" s="63"/>
      <c r="P222" s="63"/>
      <c r="Q222" s="63"/>
      <c r="R222" s="63"/>
      <c r="S222" s="287" t="s">
        <v>2097</v>
      </c>
      <c r="T222" s="63"/>
      <c r="U222" s="63"/>
      <c r="V222" s="63"/>
      <c r="W222" s="63"/>
      <c r="X222" s="63"/>
      <c r="Y222" s="63"/>
      <c r="Z222" s="63"/>
      <c r="AA222" s="63"/>
      <c r="AB222" s="63"/>
      <c r="AC222" s="285"/>
      <c r="AD222" s="285"/>
    </row>
    <row r="223" spans="1:30" s="26" customFormat="1" ht="72">
      <c r="A223" s="295" t="s">
        <v>2444</v>
      </c>
      <c r="B223" s="279" t="s">
        <v>1812</v>
      </c>
      <c r="C223" s="84" t="s">
        <v>2263</v>
      </c>
      <c r="D223" s="98"/>
      <c r="E223" s="94"/>
      <c r="F223" s="94"/>
      <c r="G223" s="96" t="s">
        <v>1810</v>
      </c>
      <c r="H223" s="66" t="s">
        <v>1813</v>
      </c>
      <c r="I223" s="214"/>
      <c r="J223" s="62">
        <f>COUNTIF(Table48[[#This Row],[Core Set of Children’s Health Care Quality Measures for Medicaid and CHIP (Child Core Set)
Version date: 03/2015]:[
CMS Medicare Part C &amp; D Star Ratings Measures
Version date: 10/2014 (2015) and 2/20/2015 (2016)]],"*yes*")</f>
        <v>1</v>
      </c>
      <c r="K223" s="63"/>
      <c r="L223" s="63"/>
      <c r="M223" s="63"/>
      <c r="N223" s="63"/>
      <c r="O223" s="63"/>
      <c r="P223" s="63"/>
      <c r="Q223" s="63"/>
      <c r="R223" s="63"/>
      <c r="S223" s="287" t="s">
        <v>2098</v>
      </c>
      <c r="T223" s="63"/>
      <c r="U223" s="63"/>
      <c r="V223" s="63"/>
      <c r="W223" s="63"/>
      <c r="X223" s="63"/>
      <c r="Y223" s="63"/>
      <c r="Z223" s="63"/>
      <c r="AA223" s="63"/>
      <c r="AB223" s="63"/>
      <c r="AC223" s="285"/>
      <c r="AD223" s="285"/>
    </row>
    <row r="224" spans="1:30" s="26" customFormat="1" ht="126">
      <c r="A224" s="294" t="s">
        <v>2476</v>
      </c>
      <c r="B224" s="279" t="s">
        <v>1814</v>
      </c>
      <c r="C224" s="84" t="s">
        <v>2264</v>
      </c>
      <c r="D224" s="98"/>
      <c r="E224" s="94"/>
      <c r="F224" s="94"/>
      <c r="G224" s="96" t="s">
        <v>1810</v>
      </c>
      <c r="H224" s="66" t="s">
        <v>1815</v>
      </c>
      <c r="I224" s="214"/>
      <c r="J224" s="62">
        <f>COUNTIF(Table48[[#This Row],[Core Set of Children’s Health Care Quality Measures for Medicaid and CHIP (Child Core Set)
Version date: 03/2015]:[
CMS Medicare Part C &amp; D Star Ratings Measures
Version date: 10/2014 (2015) and 2/20/2015 (2016)]],"*yes*")</f>
        <v>1</v>
      </c>
      <c r="K224" s="63"/>
      <c r="L224" s="63"/>
      <c r="M224" s="63"/>
      <c r="N224" s="63"/>
      <c r="O224" s="63"/>
      <c r="P224" s="63"/>
      <c r="Q224" s="63"/>
      <c r="R224" s="63"/>
      <c r="S224" s="287" t="s">
        <v>2099</v>
      </c>
      <c r="T224" s="63"/>
      <c r="U224" s="63"/>
      <c r="V224" s="63"/>
      <c r="W224" s="63"/>
      <c r="X224" s="63"/>
      <c r="Y224" s="63"/>
      <c r="Z224" s="63"/>
      <c r="AA224" s="63"/>
      <c r="AB224" s="63"/>
      <c r="AC224" s="285"/>
      <c r="AD224" s="285"/>
    </row>
    <row r="225" spans="1:30" s="26" customFormat="1" ht="90">
      <c r="A225" s="295" t="s">
        <v>2443</v>
      </c>
      <c r="B225" s="279" t="s">
        <v>1816</v>
      </c>
      <c r="C225" s="84" t="s">
        <v>2265</v>
      </c>
      <c r="D225" s="94"/>
      <c r="E225" s="94"/>
      <c r="F225" s="94"/>
      <c r="G225" s="96" t="s">
        <v>1810</v>
      </c>
      <c r="H225" s="66" t="s">
        <v>1817</v>
      </c>
      <c r="I225" s="214"/>
      <c r="J225" s="62">
        <f>COUNTIF(Table48[[#This Row],[Core Set of Children’s Health Care Quality Measures for Medicaid and CHIP (Child Core Set)
Version date: 03/2015]:[
CMS Medicare Part C &amp; D Star Ratings Measures
Version date: 10/2014 (2015) and 2/20/2015 (2016)]],"*yes*")</f>
        <v>1</v>
      </c>
      <c r="K225" s="63"/>
      <c r="L225" s="63"/>
      <c r="M225" s="63"/>
      <c r="N225" s="63"/>
      <c r="O225" s="63"/>
      <c r="P225" s="63"/>
      <c r="Q225" s="63"/>
      <c r="R225" s="63"/>
      <c r="S225" s="287" t="s">
        <v>2100</v>
      </c>
      <c r="T225" s="63"/>
      <c r="U225" s="63"/>
      <c r="V225" s="63"/>
      <c r="W225" s="63"/>
      <c r="X225" s="63"/>
      <c r="Y225" s="63"/>
      <c r="Z225" s="63"/>
      <c r="AA225" s="63"/>
      <c r="AB225" s="63"/>
      <c r="AC225" s="285"/>
      <c r="AD225" s="285"/>
    </row>
    <row r="226" spans="1:30" s="26" customFormat="1" ht="409.5">
      <c r="A226" s="294" t="s">
        <v>727</v>
      </c>
      <c r="B226" s="202" t="s">
        <v>397</v>
      </c>
      <c r="C226" s="84" t="s">
        <v>398</v>
      </c>
      <c r="D226" s="98"/>
      <c r="E226" s="94"/>
      <c r="F226" s="94"/>
      <c r="G226" s="96" t="s">
        <v>3</v>
      </c>
      <c r="H226" s="206" t="s">
        <v>1110</v>
      </c>
      <c r="I226" s="63" t="s">
        <v>9</v>
      </c>
      <c r="J226" s="62">
        <f>COUNTIF(Table48[[#This Row],[Core Set of Children’s Health Care Quality Measures for Medicaid and CHIP (Child Core Set)
Version date: 03/2015]:[
CMS Medicare Part C &amp; D Star Ratings Measures
Version date: 10/2014 (2015) and 2/20/2015 (2016)]],"*yes*")</f>
        <v>0</v>
      </c>
      <c r="K226" s="63"/>
      <c r="L226" s="63"/>
      <c r="M226" s="63"/>
      <c r="N226" s="63"/>
      <c r="O226" s="63"/>
      <c r="P226" s="63"/>
      <c r="Q226" s="63"/>
      <c r="R226" s="63"/>
      <c r="S226" s="285"/>
      <c r="T226" s="63"/>
      <c r="U226" s="63"/>
      <c r="V226" s="63"/>
      <c r="W226" s="63"/>
      <c r="X226" s="63" t="s">
        <v>1</v>
      </c>
      <c r="Y226" s="63"/>
      <c r="Z226" s="63"/>
      <c r="AA226" s="63"/>
      <c r="AB226" s="63"/>
      <c r="AC226" s="285"/>
      <c r="AD226" s="285"/>
    </row>
    <row r="227" spans="1:30" s="26" customFormat="1" ht="409.5">
      <c r="A227" s="295" t="s">
        <v>728</v>
      </c>
      <c r="B227" s="202" t="s">
        <v>399</v>
      </c>
      <c r="C227" s="84" t="s">
        <v>400</v>
      </c>
      <c r="D227" s="98"/>
      <c r="E227" s="94"/>
      <c r="F227" s="94"/>
      <c r="G227" s="96" t="s">
        <v>3</v>
      </c>
      <c r="H227" s="206" t="s">
        <v>1237</v>
      </c>
      <c r="I227" s="63" t="s">
        <v>9</v>
      </c>
      <c r="J227" s="62">
        <f>COUNTIF(Table48[[#This Row],[Core Set of Children’s Health Care Quality Measures for Medicaid and CHIP (Child Core Set)
Version date: 03/2015]:[
CMS Medicare Part C &amp; D Star Ratings Measures
Version date: 10/2014 (2015) and 2/20/2015 (2016)]],"*yes*")</f>
        <v>0</v>
      </c>
      <c r="K227" s="63"/>
      <c r="L227" s="63"/>
      <c r="M227" s="63"/>
      <c r="N227" s="63"/>
      <c r="O227" s="63"/>
      <c r="P227" s="63"/>
      <c r="Q227" s="63"/>
      <c r="R227" s="63"/>
      <c r="S227" s="285"/>
      <c r="T227" s="63"/>
      <c r="U227" s="63"/>
      <c r="V227" s="63"/>
      <c r="W227" s="63"/>
      <c r="X227" s="63" t="s">
        <v>1</v>
      </c>
      <c r="Y227" s="63"/>
      <c r="Z227" s="63"/>
      <c r="AA227" s="63"/>
      <c r="AB227" s="63"/>
      <c r="AC227" s="285"/>
      <c r="AD227" s="285"/>
    </row>
    <row r="228" spans="1:30" s="26" customFormat="1" ht="409.5">
      <c r="A228" s="294" t="s">
        <v>729</v>
      </c>
      <c r="B228" s="202" t="s">
        <v>256</v>
      </c>
      <c r="C228" s="82" t="s">
        <v>251</v>
      </c>
      <c r="D228" s="88"/>
      <c r="E228" s="89"/>
      <c r="F228" s="89"/>
      <c r="G228" s="96" t="s">
        <v>3</v>
      </c>
      <c r="H228" s="206" t="s">
        <v>1239</v>
      </c>
      <c r="I228" s="63" t="s">
        <v>10</v>
      </c>
      <c r="J228" s="62">
        <f>COUNTIF(Table48[[#This Row],[Core Set of Children’s Health Care Quality Measures for Medicaid and CHIP (Child Core Set)
Version date: 03/2015]:[
CMS Medicare Part C &amp; D Star Ratings Measures
Version date: 10/2014 (2015) and 2/20/2015 (2016)]],"*yes*")</f>
        <v>1</v>
      </c>
      <c r="K228" s="63"/>
      <c r="L228" s="63" t="s">
        <v>905</v>
      </c>
      <c r="M228" s="63"/>
      <c r="N228" s="63"/>
      <c r="O228" s="63"/>
      <c r="P228" s="63"/>
      <c r="Q228" s="63"/>
      <c r="R228" s="63"/>
      <c r="S228" s="285"/>
      <c r="T228" s="63"/>
      <c r="U228" s="63"/>
      <c r="V228" s="63"/>
      <c r="W228" s="63"/>
      <c r="X228" s="63"/>
      <c r="Y228" s="63"/>
      <c r="Z228" s="63"/>
      <c r="AA228" s="63"/>
      <c r="AB228" s="63"/>
      <c r="AC228" s="285"/>
      <c r="AD228" s="285"/>
    </row>
    <row r="229" spans="1:30" s="26" customFormat="1" ht="288">
      <c r="A229" s="295" t="s">
        <v>730</v>
      </c>
      <c r="B229" s="202" t="s">
        <v>401</v>
      </c>
      <c r="C229" s="84" t="s">
        <v>402</v>
      </c>
      <c r="D229" s="98"/>
      <c r="E229" s="94"/>
      <c r="F229" s="94"/>
      <c r="G229" s="96" t="s">
        <v>3</v>
      </c>
      <c r="H229" s="206" t="s">
        <v>1111</v>
      </c>
      <c r="I229" s="63" t="s">
        <v>564</v>
      </c>
      <c r="J229" s="62">
        <f>COUNTIF(Table48[[#This Row],[Core Set of Children’s Health Care Quality Measures for Medicaid and CHIP (Child Core Set)
Version date: 03/2015]:[
CMS Medicare Part C &amp; D Star Ratings Measures
Version date: 10/2014 (2015) and 2/20/2015 (2016)]],"*yes*")</f>
        <v>0</v>
      </c>
      <c r="K229" s="63"/>
      <c r="L229" s="63"/>
      <c r="M229" s="63"/>
      <c r="N229" s="63"/>
      <c r="O229" s="63"/>
      <c r="P229" s="63"/>
      <c r="Q229" s="63"/>
      <c r="R229" s="63"/>
      <c r="S229" s="285"/>
      <c r="T229" s="63"/>
      <c r="U229" s="63"/>
      <c r="V229" s="63" t="s">
        <v>1</v>
      </c>
      <c r="W229" s="63" t="s">
        <v>335</v>
      </c>
      <c r="X229" s="63" t="s">
        <v>1</v>
      </c>
      <c r="Y229" s="63"/>
      <c r="Z229" s="63"/>
      <c r="AA229" s="63"/>
      <c r="AB229" s="63"/>
      <c r="AC229" s="285"/>
      <c r="AD229" s="285"/>
    </row>
    <row r="230" spans="1:30" s="26" customFormat="1" ht="90">
      <c r="A230" s="294" t="s">
        <v>731</v>
      </c>
      <c r="B230" s="202" t="s">
        <v>403</v>
      </c>
      <c r="C230" s="84" t="s">
        <v>404</v>
      </c>
      <c r="D230" s="98"/>
      <c r="E230" s="94"/>
      <c r="F230" s="94"/>
      <c r="G230" s="96" t="s">
        <v>3</v>
      </c>
      <c r="H230" s="206" t="s">
        <v>405</v>
      </c>
      <c r="I230" s="63" t="s">
        <v>564</v>
      </c>
      <c r="J230" s="62">
        <f>COUNTIF(Table48[[#This Row],[Core Set of Children’s Health Care Quality Measures for Medicaid and CHIP (Child Core Set)
Version date: 03/2015]:[
CMS Medicare Part C &amp; D Star Ratings Measures
Version date: 10/2014 (2015) and 2/20/2015 (2016)]],"*yes*")</f>
        <v>0</v>
      </c>
      <c r="K230" s="63"/>
      <c r="L230" s="63"/>
      <c r="M230" s="63"/>
      <c r="N230" s="63"/>
      <c r="O230" s="63"/>
      <c r="P230" s="63"/>
      <c r="Q230" s="63"/>
      <c r="R230" s="63"/>
      <c r="S230" s="285"/>
      <c r="T230" s="63"/>
      <c r="U230" s="63"/>
      <c r="V230" s="63" t="s">
        <v>1</v>
      </c>
      <c r="W230" s="63" t="s">
        <v>1</v>
      </c>
      <c r="X230" s="63" t="s">
        <v>1</v>
      </c>
      <c r="Y230" s="63"/>
      <c r="Z230" s="63"/>
      <c r="AA230" s="63"/>
      <c r="AB230" s="63"/>
      <c r="AC230" s="285"/>
      <c r="AD230" s="285"/>
    </row>
    <row r="231" spans="1:30" s="26" customFormat="1" ht="342">
      <c r="A231" s="295" t="s">
        <v>732</v>
      </c>
      <c r="B231" s="202" t="s">
        <v>2798</v>
      </c>
      <c r="C231" s="82" t="s">
        <v>84</v>
      </c>
      <c r="D231" s="88"/>
      <c r="E231" s="89"/>
      <c r="F231" s="89"/>
      <c r="G231" s="96" t="s">
        <v>3</v>
      </c>
      <c r="H231" s="206" t="s">
        <v>1215</v>
      </c>
      <c r="I231" s="63" t="s">
        <v>564</v>
      </c>
      <c r="J231" s="62">
        <f>COUNTIF(Table48[[#This Row],[Core Set of Children’s Health Care Quality Measures for Medicaid and CHIP (Child Core Set)
Version date: 03/2015]:[
CMS Medicare Part C &amp; D Star Ratings Measures
Version date: 10/2014 (2015) and 2/20/2015 (2016)]],"*yes*")</f>
        <v>0</v>
      </c>
      <c r="K231" s="63"/>
      <c r="L231" s="63"/>
      <c r="M231" s="63"/>
      <c r="N231" s="63"/>
      <c r="O231" s="63"/>
      <c r="P231" s="63"/>
      <c r="Q231" s="63"/>
      <c r="R231" s="63"/>
      <c r="S231" s="285"/>
      <c r="T231" s="63"/>
      <c r="U231" s="63"/>
      <c r="V231" s="63" t="s">
        <v>1</v>
      </c>
      <c r="W231" s="63" t="s">
        <v>1</v>
      </c>
      <c r="X231" s="63" t="s">
        <v>1</v>
      </c>
      <c r="Y231" s="63"/>
      <c r="Z231" s="63"/>
      <c r="AA231" s="63"/>
      <c r="AB231" s="63"/>
      <c r="AC231" s="285"/>
      <c r="AD231" s="285"/>
    </row>
    <row r="232" spans="1:30" s="26" customFormat="1" ht="198">
      <c r="A232" s="294" t="s">
        <v>1661</v>
      </c>
      <c r="B232" s="202" t="s">
        <v>1607</v>
      </c>
      <c r="C232" s="84" t="s">
        <v>1608</v>
      </c>
      <c r="D232" s="98"/>
      <c r="E232" s="94"/>
      <c r="F232" s="94"/>
      <c r="G232" s="96" t="s">
        <v>1609</v>
      </c>
      <c r="H232" s="66" t="s">
        <v>1610</v>
      </c>
      <c r="I232" s="214"/>
      <c r="J232" s="62">
        <f>COUNTIF(Table48[[#This Row],[Core Set of Children’s Health Care Quality Measures for Medicaid and CHIP (Child Core Set)
Version date: 03/2015]:[
CMS Medicare Part C &amp; D Star Ratings Measures
Version date: 10/2014 (2015) and 2/20/2015 (2016)]],"*yes*")</f>
        <v>1</v>
      </c>
      <c r="K232" s="63"/>
      <c r="L232" s="63"/>
      <c r="M232" s="63"/>
      <c r="N232" s="63"/>
      <c r="O232" s="63"/>
      <c r="P232" s="63"/>
      <c r="Q232" s="63"/>
      <c r="R232" s="63"/>
      <c r="S232" s="285"/>
      <c r="T232" s="63"/>
      <c r="U232" s="63" t="s">
        <v>2780</v>
      </c>
      <c r="V232" s="63"/>
      <c r="W232" s="63"/>
      <c r="X232" s="63"/>
      <c r="Y232" s="63"/>
      <c r="Z232" s="63"/>
      <c r="AA232" s="63"/>
      <c r="AB232" s="63"/>
      <c r="AC232" s="285"/>
      <c r="AD232" s="285"/>
    </row>
    <row r="233" spans="1:30" s="26" customFormat="1" ht="409.5">
      <c r="A233" s="295" t="s">
        <v>735</v>
      </c>
      <c r="B233" s="202" t="s">
        <v>459</v>
      </c>
      <c r="C233" s="83" t="s">
        <v>291</v>
      </c>
      <c r="D233" s="90" t="s">
        <v>457</v>
      </c>
      <c r="E233" s="91" t="s">
        <v>458</v>
      </c>
      <c r="F233" s="91"/>
      <c r="G233" s="96" t="s">
        <v>115</v>
      </c>
      <c r="H233" s="206" t="s">
        <v>1238</v>
      </c>
      <c r="I233" s="63" t="s">
        <v>565</v>
      </c>
      <c r="J233" s="62">
        <f>COUNTIF(Table48[[#This Row],[Core Set of Children’s Health Care Quality Measures for Medicaid and CHIP (Child Core Set)
Version date: 03/2015]:[
CMS Medicare Part C &amp; D Star Ratings Measures
Version date: 10/2014 (2015) and 2/20/2015 (2016)]],"*yes*")</f>
        <v>0</v>
      </c>
      <c r="K233" s="63"/>
      <c r="L233" s="63"/>
      <c r="M233" s="63"/>
      <c r="N233" s="63"/>
      <c r="O233" s="63"/>
      <c r="P233" s="63"/>
      <c r="Q233" s="63"/>
      <c r="R233" s="63"/>
      <c r="S233" s="285"/>
      <c r="T233" s="63"/>
      <c r="U233" s="63"/>
      <c r="V233" s="63"/>
      <c r="W233" s="63"/>
      <c r="X233" s="63"/>
      <c r="Y233" s="63">
        <v>6</v>
      </c>
      <c r="Z233" s="63"/>
      <c r="AA233" s="63"/>
      <c r="AB233" s="63"/>
      <c r="AC233" s="285"/>
      <c r="AD233" s="285"/>
    </row>
    <row r="234" spans="1:30" s="26" customFormat="1" ht="198">
      <c r="A234" s="294" t="s">
        <v>1662</v>
      </c>
      <c r="B234" s="202" t="s">
        <v>1611</v>
      </c>
      <c r="C234" s="84" t="s">
        <v>1612</v>
      </c>
      <c r="D234" s="98"/>
      <c r="E234" s="94" t="s">
        <v>1655</v>
      </c>
      <c r="F234" s="94"/>
      <c r="G234" s="96" t="s">
        <v>115</v>
      </c>
      <c r="H234" s="66" t="s">
        <v>1613</v>
      </c>
      <c r="I234" s="214" t="s">
        <v>563</v>
      </c>
      <c r="J234" s="62">
        <f>COUNTIF(Table48[[#This Row],[Core Set of Children’s Health Care Quality Measures for Medicaid and CHIP (Child Core Set)
Version date: 03/2015]:[
CMS Medicare Part C &amp; D Star Ratings Measures
Version date: 10/2014 (2015) and 2/20/2015 (2016)]],"*yes*")</f>
        <v>1</v>
      </c>
      <c r="K234" s="63"/>
      <c r="L234" s="63"/>
      <c r="M234" s="63"/>
      <c r="N234" s="63"/>
      <c r="O234" s="63"/>
      <c r="P234" s="63"/>
      <c r="Q234" s="63"/>
      <c r="R234" s="63"/>
      <c r="S234" s="285"/>
      <c r="T234" s="63"/>
      <c r="U234" s="63" t="s">
        <v>2750</v>
      </c>
      <c r="V234" s="63"/>
      <c r="W234" s="63"/>
      <c r="X234" s="63"/>
      <c r="Y234" s="63"/>
      <c r="Z234" s="63"/>
      <c r="AA234" s="63"/>
      <c r="AB234" s="63"/>
      <c r="AC234" s="285"/>
      <c r="AD234" s="285"/>
    </row>
    <row r="235" spans="1:30" s="26" customFormat="1" ht="126">
      <c r="A235" s="295" t="s">
        <v>736</v>
      </c>
      <c r="B235" s="202" t="s">
        <v>193</v>
      </c>
      <c r="C235" s="82" t="s">
        <v>81</v>
      </c>
      <c r="D235" s="88"/>
      <c r="E235" s="89"/>
      <c r="F235" s="89"/>
      <c r="G235" s="96" t="s">
        <v>328</v>
      </c>
      <c r="H235" s="206" t="s">
        <v>1057</v>
      </c>
      <c r="I235" s="63" t="s">
        <v>564</v>
      </c>
      <c r="J235" s="62">
        <f>COUNTIF(Table48[[#This Row],[Core Set of Children’s Health Care Quality Measures for Medicaid and CHIP (Child Core Set)
Version date: 03/2015]:[
CMS Medicare Part C &amp; D Star Ratings Measures
Version date: 10/2014 (2015) and 2/20/2015 (2016)]],"*yes*")</f>
        <v>1</v>
      </c>
      <c r="K235" s="63"/>
      <c r="L235" s="63" t="s">
        <v>976</v>
      </c>
      <c r="M235" s="63"/>
      <c r="N235" s="63"/>
      <c r="O235" s="63"/>
      <c r="P235" s="63"/>
      <c r="Q235" s="63"/>
      <c r="R235" s="63"/>
      <c r="S235" s="285"/>
      <c r="T235" s="63"/>
      <c r="U235" s="63"/>
      <c r="V235" s="63" t="s">
        <v>1</v>
      </c>
      <c r="W235" s="63"/>
      <c r="X235" s="63"/>
      <c r="Y235" s="63"/>
      <c r="Z235" s="63"/>
      <c r="AA235" s="63"/>
      <c r="AB235" s="63"/>
      <c r="AC235" s="285"/>
      <c r="AD235" s="285"/>
    </row>
    <row r="236" spans="1:30" s="26" customFormat="1" ht="360">
      <c r="A236" s="294" t="s">
        <v>737</v>
      </c>
      <c r="B236" s="202" t="s">
        <v>407</v>
      </c>
      <c r="C236" s="84" t="s">
        <v>82</v>
      </c>
      <c r="D236" s="98"/>
      <c r="E236" s="94"/>
      <c r="F236" s="94"/>
      <c r="G236" s="96" t="s">
        <v>328</v>
      </c>
      <c r="H236" s="206" t="s">
        <v>1058</v>
      </c>
      <c r="I236" s="63" t="s">
        <v>564</v>
      </c>
      <c r="J236" s="62">
        <f>COUNTIF(Table48[[#This Row],[Core Set of Children’s Health Care Quality Measures for Medicaid and CHIP (Child Core Set)
Version date: 03/2015]:[
CMS Medicare Part C &amp; D Star Ratings Measures
Version date: 10/2014 (2015) and 2/20/2015 (2016)]],"*yes*")</f>
        <v>1</v>
      </c>
      <c r="K236" s="63"/>
      <c r="L236" s="63" t="s">
        <v>943</v>
      </c>
      <c r="M236" s="63"/>
      <c r="N236" s="63"/>
      <c r="O236" s="63"/>
      <c r="P236" s="63"/>
      <c r="Q236" s="63"/>
      <c r="R236" s="63"/>
      <c r="S236" s="285"/>
      <c r="T236" s="63"/>
      <c r="U236" s="63"/>
      <c r="V236" s="63" t="s">
        <v>1</v>
      </c>
      <c r="W236" s="63"/>
      <c r="X236" s="63"/>
      <c r="Y236" s="63"/>
      <c r="Z236" s="63"/>
      <c r="AA236" s="63"/>
      <c r="AB236" s="63"/>
      <c r="AC236" s="285"/>
      <c r="AD236" s="285"/>
    </row>
    <row r="237" spans="1:30" s="26" customFormat="1" ht="342">
      <c r="A237" s="295" t="s">
        <v>1509</v>
      </c>
      <c r="B237" s="202" t="s">
        <v>408</v>
      </c>
      <c r="C237" s="84" t="s">
        <v>409</v>
      </c>
      <c r="D237" s="98"/>
      <c r="E237" s="94"/>
      <c r="F237" s="94"/>
      <c r="G237" s="96" t="s">
        <v>328</v>
      </c>
      <c r="H237" s="206" t="s">
        <v>1113</v>
      </c>
      <c r="I237" s="63" t="s">
        <v>563</v>
      </c>
      <c r="J237" s="62">
        <f>COUNTIF(Table48[[#This Row],[Core Set of Children’s Health Care Quality Measures for Medicaid and CHIP (Child Core Set)
Version date: 03/2015]:[
CMS Medicare Part C &amp; D Star Ratings Measures
Version date: 10/2014 (2015) and 2/20/2015 (2016)]],"*yes*")</f>
        <v>0</v>
      </c>
      <c r="K237" s="63"/>
      <c r="L237" s="63"/>
      <c r="M237" s="63"/>
      <c r="N237" s="63"/>
      <c r="O237" s="63"/>
      <c r="P237" s="63"/>
      <c r="Q237" s="63"/>
      <c r="R237" s="63"/>
      <c r="S237" s="285"/>
      <c r="T237" s="63"/>
      <c r="U237" s="63"/>
      <c r="V237" s="63" t="s">
        <v>1</v>
      </c>
      <c r="W237" s="63"/>
      <c r="X237" s="63"/>
      <c r="Y237" s="63"/>
      <c r="Z237" s="63"/>
      <c r="AA237" s="63"/>
      <c r="AB237" s="63"/>
      <c r="AC237" s="285"/>
      <c r="AD237" s="285"/>
    </row>
    <row r="238" spans="1:30" s="26" customFormat="1" ht="216">
      <c r="A238" s="294" t="s">
        <v>2475</v>
      </c>
      <c r="B238" s="279" t="s">
        <v>1818</v>
      </c>
      <c r="C238" s="84" t="s">
        <v>2266</v>
      </c>
      <c r="D238" s="98"/>
      <c r="E238" s="94"/>
      <c r="F238" s="94"/>
      <c r="G238" s="96" t="s">
        <v>1819</v>
      </c>
      <c r="H238" s="66" t="s">
        <v>1820</v>
      </c>
      <c r="I238" s="214"/>
      <c r="J238" s="62">
        <f>COUNTIF(Table48[[#This Row],[Core Set of Children’s Health Care Quality Measures for Medicaid and CHIP (Child Core Set)
Version date: 03/2015]:[
CMS Medicare Part C &amp; D Star Ratings Measures
Version date: 10/2014 (2015) and 2/20/2015 (2016)]],"*yes*")</f>
        <v>1</v>
      </c>
      <c r="K238" s="63"/>
      <c r="L238" s="63"/>
      <c r="M238" s="63"/>
      <c r="N238" s="63"/>
      <c r="O238" s="63"/>
      <c r="P238" s="63"/>
      <c r="Q238" s="63"/>
      <c r="R238" s="63"/>
      <c r="S238" s="287" t="s">
        <v>2101</v>
      </c>
      <c r="T238" s="63"/>
      <c r="U238" s="63"/>
      <c r="V238" s="63"/>
      <c r="W238" s="63"/>
      <c r="X238" s="63"/>
      <c r="Y238" s="63"/>
      <c r="Z238" s="63"/>
      <c r="AA238" s="63"/>
      <c r="AB238" s="63"/>
      <c r="AC238" s="285"/>
      <c r="AD238" s="285"/>
    </row>
    <row r="239" spans="1:30" s="26" customFormat="1" ht="234">
      <c r="A239" s="295" t="s">
        <v>2441</v>
      </c>
      <c r="B239" s="279" t="s">
        <v>1821</v>
      </c>
      <c r="C239" s="84" t="s">
        <v>2267</v>
      </c>
      <c r="D239" s="98"/>
      <c r="E239" s="94"/>
      <c r="F239" s="94"/>
      <c r="G239" s="96" t="s">
        <v>1723</v>
      </c>
      <c r="H239" s="66" t="s">
        <v>1822</v>
      </c>
      <c r="I239" s="214"/>
      <c r="J239" s="62">
        <f>COUNTIF(Table48[[#This Row],[Core Set of Children’s Health Care Quality Measures for Medicaid and CHIP (Child Core Set)
Version date: 03/2015]:[
CMS Medicare Part C &amp; D Star Ratings Measures
Version date: 10/2014 (2015) and 2/20/2015 (2016)]],"*yes*")</f>
        <v>1</v>
      </c>
      <c r="K239" s="63"/>
      <c r="L239" s="63"/>
      <c r="M239" s="63"/>
      <c r="N239" s="63"/>
      <c r="O239" s="63"/>
      <c r="P239" s="63"/>
      <c r="Q239" s="63"/>
      <c r="R239" s="63"/>
      <c r="S239" s="287" t="s">
        <v>2102</v>
      </c>
      <c r="T239" s="63"/>
      <c r="U239" s="63"/>
      <c r="V239" s="63"/>
      <c r="W239" s="63"/>
      <c r="X239" s="63"/>
      <c r="Y239" s="63"/>
      <c r="Z239" s="63"/>
      <c r="AA239" s="63"/>
      <c r="AB239" s="63"/>
      <c r="AC239" s="285"/>
      <c r="AD239" s="285"/>
    </row>
    <row r="240" spans="1:30" s="26" customFormat="1" ht="288">
      <c r="A240" s="294" t="s">
        <v>1510</v>
      </c>
      <c r="B240" s="210" t="s">
        <v>1363</v>
      </c>
      <c r="C240" s="83" t="s">
        <v>1350</v>
      </c>
      <c r="D240" s="88"/>
      <c r="E240" s="89"/>
      <c r="F240" s="89" t="s">
        <v>1356</v>
      </c>
      <c r="G240" s="96" t="s">
        <v>4</v>
      </c>
      <c r="H240" s="206" t="s">
        <v>1439</v>
      </c>
      <c r="I240" s="214"/>
      <c r="J240" s="62">
        <f>COUNTIF(Table48[[#This Row],[Core Set of Children’s Health Care Quality Measures for Medicaid and CHIP (Child Core Set)
Version date: 03/2015]:[
CMS Medicare Part C &amp; D Star Ratings Measures
Version date: 10/2014 (2015) and 2/20/2015 (2016)]],"*yes*")</f>
        <v>1</v>
      </c>
      <c r="K240" s="63"/>
      <c r="L240" s="63"/>
      <c r="M240" s="63"/>
      <c r="N240" s="63"/>
      <c r="O240" s="63"/>
      <c r="P240" s="63"/>
      <c r="Q240" s="63"/>
      <c r="R240" s="63"/>
      <c r="S240" s="285" t="s">
        <v>2316</v>
      </c>
      <c r="T240" s="63"/>
      <c r="U240" s="63"/>
      <c r="V240" s="63"/>
      <c r="W240" s="63"/>
      <c r="X240" s="63"/>
      <c r="Y240" s="63"/>
      <c r="Z240" s="63"/>
      <c r="AA240" s="63"/>
      <c r="AB240" s="63"/>
      <c r="AC240" s="285"/>
      <c r="AD240" s="285"/>
    </row>
    <row r="241" spans="1:30" s="26" customFormat="1" ht="234">
      <c r="A241" s="295" t="s">
        <v>738</v>
      </c>
      <c r="B241" s="210" t="s">
        <v>1364</v>
      </c>
      <c r="C241" s="83" t="s">
        <v>1361</v>
      </c>
      <c r="D241" s="88"/>
      <c r="E241" s="89"/>
      <c r="F241" s="89" t="s">
        <v>1362</v>
      </c>
      <c r="G241" s="96" t="s">
        <v>4</v>
      </c>
      <c r="H241" s="206" t="s">
        <v>1440</v>
      </c>
      <c r="I241" s="214"/>
      <c r="J241" s="62">
        <f>COUNTIF(Table48[[#This Row],[Core Set of Children’s Health Care Quality Measures for Medicaid and CHIP (Child Core Set)
Version date: 03/2015]:[
CMS Medicare Part C &amp; D Star Ratings Measures
Version date: 10/2014 (2015) and 2/20/2015 (2016)]],"*yes*")</f>
        <v>1</v>
      </c>
      <c r="K241" s="63"/>
      <c r="L241" s="63"/>
      <c r="M241" s="63"/>
      <c r="N241" s="63"/>
      <c r="O241" s="63"/>
      <c r="P241" s="63"/>
      <c r="Q241" s="63"/>
      <c r="R241" s="63"/>
      <c r="S241" s="285" t="s">
        <v>2315</v>
      </c>
      <c r="T241" s="63"/>
      <c r="U241" s="63"/>
      <c r="V241" s="63"/>
      <c r="W241" s="63"/>
      <c r="X241" s="63"/>
      <c r="Y241" s="63"/>
      <c r="Z241" s="63"/>
      <c r="AA241" s="63"/>
      <c r="AB241" s="63"/>
      <c r="AC241" s="285"/>
      <c r="AD241" s="285"/>
    </row>
    <row r="242" spans="1:30" s="26" customFormat="1" ht="180">
      <c r="A242" s="294" t="s">
        <v>2440</v>
      </c>
      <c r="B242" s="279" t="s">
        <v>1823</v>
      </c>
      <c r="C242" s="84" t="s">
        <v>2268</v>
      </c>
      <c r="D242" s="98"/>
      <c r="E242" s="94"/>
      <c r="F242" s="94"/>
      <c r="G242" s="96" t="s">
        <v>1723</v>
      </c>
      <c r="H242" s="66" t="s">
        <v>1824</v>
      </c>
      <c r="I242" s="214"/>
      <c r="J242" s="62">
        <f>COUNTIF(Table48[[#This Row],[Core Set of Children’s Health Care Quality Measures for Medicaid and CHIP (Child Core Set)
Version date: 03/2015]:[
CMS Medicare Part C &amp; D Star Ratings Measures
Version date: 10/2014 (2015) and 2/20/2015 (2016)]],"*yes*")</f>
        <v>1</v>
      </c>
      <c r="K242" s="63"/>
      <c r="L242" s="63"/>
      <c r="M242" s="63"/>
      <c r="N242" s="63"/>
      <c r="O242" s="63"/>
      <c r="P242" s="63"/>
      <c r="Q242" s="63"/>
      <c r="R242" s="63"/>
      <c r="S242" s="287" t="s">
        <v>2103</v>
      </c>
      <c r="T242" s="63"/>
      <c r="U242" s="63"/>
      <c r="V242" s="63"/>
      <c r="W242" s="63"/>
      <c r="X242" s="63"/>
      <c r="Y242" s="63"/>
      <c r="Z242" s="63"/>
      <c r="AA242" s="63"/>
      <c r="AB242" s="63"/>
      <c r="AC242" s="285"/>
      <c r="AD242" s="285"/>
    </row>
    <row r="243" spans="1:30" s="26" customFormat="1" ht="126">
      <c r="A243" s="295" t="s">
        <v>739</v>
      </c>
      <c r="B243" s="202" t="s">
        <v>410</v>
      </c>
      <c r="C243" s="83" t="s">
        <v>233</v>
      </c>
      <c r="D243" s="90"/>
      <c r="E243" s="91" t="s">
        <v>229</v>
      </c>
      <c r="F243" s="91"/>
      <c r="G243" s="96" t="s">
        <v>115</v>
      </c>
      <c r="H243" s="206" t="s">
        <v>1114</v>
      </c>
      <c r="I243" s="63" t="s">
        <v>563</v>
      </c>
      <c r="J243" s="62">
        <f>COUNTIF(Table48[[#This Row],[Core Set of Children’s Health Care Quality Measures for Medicaid and CHIP (Child Core Set)
Version date: 03/2015]:[
CMS Medicare Part C &amp; D Star Ratings Measures
Version date: 10/2014 (2015) and 2/20/2015 (2016)]],"*yes*")</f>
        <v>0</v>
      </c>
      <c r="K243" s="63"/>
      <c r="L243" s="63"/>
      <c r="M243" s="63"/>
      <c r="N243" s="63"/>
      <c r="O243" s="63"/>
      <c r="P243" s="63"/>
      <c r="Q243" s="63"/>
      <c r="R243" s="63"/>
      <c r="S243" s="285"/>
      <c r="T243" s="63"/>
      <c r="U243" s="63"/>
      <c r="V243" s="63"/>
      <c r="W243" s="63"/>
      <c r="X243" s="63"/>
      <c r="Y243" s="63">
        <v>23</v>
      </c>
      <c r="Z243" s="63"/>
      <c r="AA243" s="63"/>
      <c r="AB243" s="63"/>
      <c r="AC243" s="285"/>
      <c r="AD243" s="285" t="s">
        <v>1</v>
      </c>
    </row>
    <row r="244" spans="1:30" s="26" customFormat="1" ht="216">
      <c r="A244" s="294" t="s">
        <v>742</v>
      </c>
      <c r="B244" s="202" t="s">
        <v>930</v>
      </c>
      <c r="C244" s="84" t="s">
        <v>931</v>
      </c>
      <c r="D244" s="98"/>
      <c r="E244" s="94"/>
      <c r="F244" s="94"/>
      <c r="G244" s="96" t="s">
        <v>2</v>
      </c>
      <c r="H244" s="206" t="s">
        <v>1136</v>
      </c>
      <c r="I244" s="63" t="s">
        <v>9</v>
      </c>
      <c r="J244" s="62">
        <f>COUNTIF(Table48[[#This Row],[Core Set of Children’s Health Care Quality Measures for Medicaid and CHIP (Child Core Set)
Version date: 03/2015]:[
CMS Medicare Part C &amp; D Star Ratings Measures
Version date: 10/2014 (2015) and 2/20/2015 (2016)]],"*yes*")</f>
        <v>1</v>
      </c>
      <c r="K244" s="63"/>
      <c r="L244" s="63" t="s">
        <v>915</v>
      </c>
      <c r="M244" s="63"/>
      <c r="N244" s="63"/>
      <c r="O244" s="63"/>
      <c r="P244" s="63"/>
      <c r="Q244" s="63"/>
      <c r="R244" s="63"/>
      <c r="S244" s="285"/>
      <c r="T244" s="63"/>
      <c r="U244" s="63"/>
      <c r="V244" s="63"/>
      <c r="W244" s="63"/>
      <c r="X244" s="63"/>
      <c r="Y244" s="63"/>
      <c r="Z244" s="63"/>
      <c r="AA244" s="63"/>
      <c r="AB244" s="63"/>
      <c r="AC244" s="285"/>
      <c r="AD244" s="285"/>
    </row>
    <row r="245" spans="1:30" s="26" customFormat="1" ht="108">
      <c r="A245" s="295" t="s">
        <v>1511</v>
      </c>
      <c r="B245" s="202" t="s">
        <v>411</v>
      </c>
      <c r="C245" s="84" t="s">
        <v>412</v>
      </c>
      <c r="D245" s="98"/>
      <c r="E245" s="94"/>
      <c r="F245" s="94"/>
      <c r="G245" s="96" t="s">
        <v>3</v>
      </c>
      <c r="H245" s="206" t="s">
        <v>1116</v>
      </c>
      <c r="I245" s="63" t="s">
        <v>564</v>
      </c>
      <c r="J245" s="62">
        <f>COUNTIF(Table48[[#This Row],[Core Set of Children’s Health Care Quality Measures for Medicaid and CHIP (Child Core Set)
Version date: 03/2015]:[
CMS Medicare Part C &amp; D Star Ratings Measures
Version date: 10/2014 (2015) and 2/20/2015 (2016)]],"*yes*")</f>
        <v>0</v>
      </c>
      <c r="K245" s="63"/>
      <c r="L245" s="63"/>
      <c r="M245" s="63"/>
      <c r="N245" s="63"/>
      <c r="O245" s="63"/>
      <c r="P245" s="63"/>
      <c r="Q245" s="63"/>
      <c r="R245" s="63"/>
      <c r="S245" s="285"/>
      <c r="T245" s="63"/>
      <c r="U245" s="63"/>
      <c r="V245" s="63" t="s">
        <v>1</v>
      </c>
      <c r="W245" s="63"/>
      <c r="X245" s="63" t="s">
        <v>1</v>
      </c>
      <c r="Y245" s="63"/>
      <c r="Z245" s="63"/>
      <c r="AA245" s="63"/>
      <c r="AB245" s="63"/>
      <c r="AC245" s="285"/>
      <c r="AD245" s="285"/>
    </row>
    <row r="246" spans="1:30" s="26" customFormat="1" ht="252">
      <c r="A246" s="294" t="s">
        <v>743</v>
      </c>
      <c r="B246" s="202" t="s">
        <v>413</v>
      </c>
      <c r="C246" s="84" t="s">
        <v>414</v>
      </c>
      <c r="D246" s="98"/>
      <c r="E246" s="94"/>
      <c r="F246" s="94"/>
      <c r="G246" s="96" t="s">
        <v>328</v>
      </c>
      <c r="H246" s="206" t="s">
        <v>1117</v>
      </c>
      <c r="I246" s="63" t="s">
        <v>564</v>
      </c>
      <c r="J246" s="62">
        <f>COUNTIF(Table48[[#This Row],[Core Set of Children’s Health Care Quality Measures for Medicaid and CHIP (Child Core Set)
Version date: 03/2015]:[
CMS Medicare Part C &amp; D Star Ratings Measures
Version date: 10/2014 (2015) and 2/20/2015 (2016)]],"*yes*")</f>
        <v>0</v>
      </c>
      <c r="K246" s="63"/>
      <c r="L246" s="63"/>
      <c r="M246" s="63"/>
      <c r="N246" s="63"/>
      <c r="O246" s="63"/>
      <c r="P246" s="63"/>
      <c r="Q246" s="63"/>
      <c r="R246" s="63"/>
      <c r="S246" s="285"/>
      <c r="T246" s="63"/>
      <c r="U246" s="63"/>
      <c r="V246" s="63" t="s">
        <v>2793</v>
      </c>
      <c r="W246" s="63"/>
      <c r="X246" s="63"/>
      <c r="Y246" s="63"/>
      <c r="Z246" s="63"/>
      <c r="AA246" s="63"/>
      <c r="AB246" s="63"/>
      <c r="AC246" s="285"/>
      <c r="AD246" s="285"/>
    </row>
    <row r="247" spans="1:30" s="26" customFormat="1" ht="252">
      <c r="A247" s="295" t="s">
        <v>1512</v>
      </c>
      <c r="B247" s="202" t="s">
        <v>415</v>
      </c>
      <c r="C247" s="84" t="s">
        <v>416</v>
      </c>
      <c r="D247" s="98"/>
      <c r="E247" s="94"/>
      <c r="F247" s="94"/>
      <c r="G247" s="96" t="s">
        <v>328</v>
      </c>
      <c r="H247" s="206" t="s">
        <v>1213</v>
      </c>
      <c r="I247" s="63" t="s">
        <v>564</v>
      </c>
      <c r="J247" s="62">
        <f>COUNTIF(Table48[[#This Row],[Core Set of Children’s Health Care Quality Measures for Medicaid and CHIP (Child Core Set)
Version date: 03/2015]:[
CMS Medicare Part C &amp; D Star Ratings Measures
Version date: 10/2014 (2015) and 2/20/2015 (2016)]],"*yes*")</f>
        <v>0</v>
      </c>
      <c r="K247" s="63"/>
      <c r="L247" s="63"/>
      <c r="M247" s="63"/>
      <c r="N247" s="63"/>
      <c r="O247" s="63"/>
      <c r="P247" s="63"/>
      <c r="Q247" s="63"/>
      <c r="R247" s="63"/>
      <c r="S247" s="285"/>
      <c r="T247" s="63"/>
      <c r="U247" s="63"/>
      <c r="V247" s="63" t="s">
        <v>2793</v>
      </c>
      <c r="W247" s="63"/>
      <c r="X247" s="63"/>
      <c r="Y247" s="63"/>
      <c r="Z247" s="63"/>
      <c r="AA247" s="63"/>
      <c r="AB247" s="63"/>
      <c r="AC247" s="285"/>
      <c r="AD247" s="285"/>
    </row>
    <row r="248" spans="1:30" s="26" customFormat="1" ht="216">
      <c r="A248" s="294" t="s">
        <v>744</v>
      </c>
      <c r="B248" s="202" t="s">
        <v>87</v>
      </c>
      <c r="C248" s="82" t="s">
        <v>88</v>
      </c>
      <c r="D248" s="168"/>
      <c r="E248" s="169"/>
      <c r="F248" s="169"/>
      <c r="G248" s="170" t="s">
        <v>4</v>
      </c>
      <c r="H248" s="207" t="s">
        <v>1002</v>
      </c>
      <c r="I248" s="171" t="s">
        <v>564</v>
      </c>
      <c r="J248" s="62">
        <f>COUNTIF(Table48[[#This Row],[Core Set of Children’s Health Care Quality Measures for Medicaid and CHIP (Child Core Set)
Version date: 03/2015]:[
CMS Medicare Part C &amp; D Star Ratings Measures
Version date: 10/2014 (2015) and 2/20/2015 (2016)]],"*yes*")</f>
        <v>0</v>
      </c>
      <c r="K248" s="63"/>
      <c r="L248" s="63"/>
      <c r="M248" s="63"/>
      <c r="N248" s="63"/>
      <c r="O248" s="63"/>
      <c r="P248" s="63"/>
      <c r="Q248" s="63"/>
      <c r="R248" s="63"/>
      <c r="S248" s="285"/>
      <c r="T248" s="63"/>
      <c r="U248" s="63"/>
      <c r="V248" s="63"/>
      <c r="W248" s="63"/>
      <c r="X248" s="63"/>
      <c r="Y248" s="63"/>
      <c r="Z248" s="63"/>
      <c r="AA248" s="63"/>
      <c r="AB248" s="63"/>
      <c r="AC248" s="285"/>
      <c r="AD248" s="285"/>
    </row>
    <row r="249" spans="1:30" s="26" customFormat="1" ht="198">
      <c r="A249" s="295" t="s">
        <v>745</v>
      </c>
      <c r="B249" s="202" t="s">
        <v>61</v>
      </c>
      <c r="C249" s="82" t="s">
        <v>62</v>
      </c>
      <c r="D249" s="88"/>
      <c r="E249" s="89"/>
      <c r="F249" s="89"/>
      <c r="G249" s="96" t="s">
        <v>4</v>
      </c>
      <c r="H249" s="206" t="s">
        <v>1063</v>
      </c>
      <c r="I249" s="63" t="s">
        <v>564</v>
      </c>
      <c r="J249" s="62">
        <f>COUNTIF(Table48[[#This Row],[Core Set of Children’s Health Care Quality Measures for Medicaid and CHIP (Child Core Set)
Version date: 03/2015]:[
CMS Medicare Part C &amp; D Star Ratings Measures
Version date: 10/2014 (2015) and 2/20/2015 (2016)]],"*yes*")</f>
        <v>4</v>
      </c>
      <c r="K249" s="63"/>
      <c r="L249" s="63" t="s">
        <v>967</v>
      </c>
      <c r="M249" s="63" t="s">
        <v>1</v>
      </c>
      <c r="N249" s="63" t="s">
        <v>1</v>
      </c>
      <c r="O249" s="63"/>
      <c r="P249" s="63"/>
      <c r="Q249" s="63"/>
      <c r="R249" s="63" t="s">
        <v>1</v>
      </c>
      <c r="S249" s="285"/>
      <c r="T249" s="63"/>
      <c r="U249" s="63"/>
      <c r="V249" s="63"/>
      <c r="W249" s="63"/>
      <c r="X249" s="63"/>
      <c r="Y249" s="63">
        <v>4</v>
      </c>
      <c r="Z249" s="63"/>
      <c r="AA249" s="63"/>
      <c r="AB249" s="63"/>
      <c r="AC249" s="285"/>
      <c r="AD249" s="285"/>
    </row>
    <row r="250" spans="1:30" s="26" customFormat="1" ht="306">
      <c r="A250" s="294" t="s">
        <v>2438</v>
      </c>
      <c r="B250" s="279" t="s">
        <v>1825</v>
      </c>
      <c r="C250" s="84" t="s">
        <v>2269</v>
      </c>
      <c r="D250" s="98"/>
      <c r="E250" s="94"/>
      <c r="F250" s="94"/>
      <c r="G250" s="96" t="s">
        <v>1819</v>
      </c>
      <c r="H250" s="66" t="s">
        <v>2587</v>
      </c>
      <c r="I250" s="214"/>
      <c r="J250" s="62">
        <f>COUNTIF(Table48[[#This Row],[Core Set of Children’s Health Care Quality Measures for Medicaid and CHIP (Child Core Set)
Version date: 03/2015]:[
CMS Medicare Part C &amp; D Star Ratings Measures
Version date: 10/2014 (2015) and 2/20/2015 (2016)]],"*yes*")</f>
        <v>1</v>
      </c>
      <c r="K250" s="63"/>
      <c r="L250" s="63"/>
      <c r="M250" s="63"/>
      <c r="N250" s="63"/>
      <c r="O250" s="63"/>
      <c r="P250" s="63"/>
      <c r="Q250" s="63"/>
      <c r="R250" s="63"/>
      <c r="S250" s="287" t="s">
        <v>2104</v>
      </c>
      <c r="T250" s="63"/>
      <c r="U250" s="63"/>
      <c r="V250" s="63"/>
      <c r="W250" s="63"/>
      <c r="X250" s="63"/>
      <c r="Y250" s="63"/>
      <c r="Z250" s="63"/>
      <c r="AA250" s="63"/>
      <c r="AB250" s="63"/>
      <c r="AC250" s="285"/>
      <c r="AD250" s="285"/>
    </row>
    <row r="251" spans="1:30" s="26" customFormat="1" ht="162">
      <c r="A251" s="295" t="s">
        <v>2482</v>
      </c>
      <c r="B251" s="279" t="s">
        <v>1826</v>
      </c>
      <c r="C251" s="84" t="s">
        <v>2270</v>
      </c>
      <c r="D251" s="98"/>
      <c r="E251" s="94"/>
      <c r="F251" s="94"/>
      <c r="G251" s="96" t="s">
        <v>1827</v>
      </c>
      <c r="H251" s="66" t="s">
        <v>1828</v>
      </c>
      <c r="I251" s="214"/>
      <c r="J251" s="62">
        <f>COUNTIF(Table48[[#This Row],[Core Set of Children’s Health Care Quality Measures for Medicaid and CHIP (Child Core Set)
Version date: 03/2015]:[
CMS Medicare Part C &amp; D Star Ratings Measures
Version date: 10/2014 (2015) and 2/20/2015 (2016)]],"*yes*")</f>
        <v>1</v>
      </c>
      <c r="K251" s="63"/>
      <c r="L251" s="63"/>
      <c r="M251" s="63"/>
      <c r="N251" s="63"/>
      <c r="O251" s="63"/>
      <c r="P251" s="63"/>
      <c r="Q251" s="63"/>
      <c r="R251" s="63"/>
      <c r="S251" s="287" t="s">
        <v>2105</v>
      </c>
      <c r="T251" s="63"/>
      <c r="U251" s="63"/>
      <c r="V251" s="63"/>
      <c r="W251" s="63"/>
      <c r="X251" s="63"/>
      <c r="Y251" s="63"/>
      <c r="Z251" s="63"/>
      <c r="AA251" s="63"/>
      <c r="AB251" s="63"/>
      <c r="AC251" s="285"/>
      <c r="AD251" s="285"/>
    </row>
    <row r="252" spans="1:30" s="26" customFormat="1" ht="126">
      <c r="A252" s="294" t="s">
        <v>2483</v>
      </c>
      <c r="B252" s="279" t="s">
        <v>1829</v>
      </c>
      <c r="C252" s="84" t="s">
        <v>2271</v>
      </c>
      <c r="D252" s="98"/>
      <c r="E252" s="94"/>
      <c r="F252" s="94"/>
      <c r="G252" s="96" t="s">
        <v>1827</v>
      </c>
      <c r="H252" s="66" t="s">
        <v>1830</v>
      </c>
      <c r="I252" s="214"/>
      <c r="J252" s="62">
        <f>COUNTIF(Table48[[#This Row],[Core Set of Children’s Health Care Quality Measures for Medicaid and CHIP (Child Core Set)
Version date: 03/2015]:[
CMS Medicare Part C &amp; D Star Ratings Measures
Version date: 10/2014 (2015) and 2/20/2015 (2016)]],"*yes*")</f>
        <v>1</v>
      </c>
      <c r="K252" s="63"/>
      <c r="L252" s="63"/>
      <c r="M252" s="63"/>
      <c r="N252" s="63"/>
      <c r="O252" s="63"/>
      <c r="P252" s="63"/>
      <c r="Q252" s="63"/>
      <c r="R252" s="63"/>
      <c r="S252" s="287" t="s">
        <v>2106</v>
      </c>
      <c r="T252" s="63"/>
      <c r="U252" s="63"/>
      <c r="V252" s="63"/>
      <c r="W252" s="63"/>
      <c r="X252" s="63"/>
      <c r="Y252" s="63"/>
      <c r="Z252" s="63"/>
      <c r="AA252" s="63"/>
      <c r="AB252" s="63"/>
      <c r="AC252" s="285"/>
      <c r="AD252" s="285"/>
    </row>
    <row r="253" spans="1:30" s="26" customFormat="1" ht="72">
      <c r="A253" s="295" t="s">
        <v>2427</v>
      </c>
      <c r="B253" s="279" t="s">
        <v>1831</v>
      </c>
      <c r="C253" s="84" t="s">
        <v>2272</v>
      </c>
      <c r="D253" s="98"/>
      <c r="E253" s="94"/>
      <c r="F253" s="94"/>
      <c r="G253" s="96" t="s">
        <v>1832</v>
      </c>
      <c r="H253" s="66" t="s">
        <v>1833</v>
      </c>
      <c r="I253" s="214"/>
      <c r="J253" s="62">
        <f>COUNTIF(Table48[[#This Row],[Core Set of Children’s Health Care Quality Measures for Medicaid and CHIP (Child Core Set)
Version date: 03/2015]:[
CMS Medicare Part C &amp; D Star Ratings Measures
Version date: 10/2014 (2015) and 2/20/2015 (2016)]],"*yes*")</f>
        <v>1</v>
      </c>
      <c r="K253" s="63"/>
      <c r="L253" s="63"/>
      <c r="M253" s="63"/>
      <c r="N253" s="63"/>
      <c r="O253" s="63"/>
      <c r="P253" s="63"/>
      <c r="Q253" s="63"/>
      <c r="R253" s="63"/>
      <c r="S253" s="287" t="s">
        <v>2387</v>
      </c>
      <c r="T253" s="63"/>
      <c r="U253" s="63"/>
      <c r="V253" s="63"/>
      <c r="W253" s="63"/>
      <c r="X253" s="63"/>
      <c r="Y253" s="63"/>
      <c r="Z253" s="63"/>
      <c r="AA253" s="63"/>
      <c r="AB253" s="63"/>
      <c r="AC253" s="285"/>
      <c r="AD253" s="285"/>
    </row>
    <row r="254" spans="1:30" s="26" customFormat="1" ht="90">
      <c r="A254" s="294" t="s">
        <v>2428</v>
      </c>
      <c r="B254" s="279" t="s">
        <v>1834</v>
      </c>
      <c r="C254" s="84" t="s">
        <v>2273</v>
      </c>
      <c r="D254" s="98"/>
      <c r="E254" s="94"/>
      <c r="F254" s="94"/>
      <c r="G254" s="96" t="s">
        <v>1832</v>
      </c>
      <c r="H254" s="66" t="s">
        <v>1835</v>
      </c>
      <c r="I254" s="214"/>
      <c r="J254" s="62">
        <f>COUNTIF(Table48[[#This Row],[Core Set of Children’s Health Care Quality Measures for Medicaid and CHIP (Child Core Set)
Version date: 03/2015]:[
CMS Medicare Part C &amp; D Star Ratings Measures
Version date: 10/2014 (2015) and 2/20/2015 (2016)]],"*yes*")</f>
        <v>1</v>
      </c>
      <c r="K254" s="63"/>
      <c r="L254" s="63"/>
      <c r="M254" s="63"/>
      <c r="N254" s="63"/>
      <c r="O254" s="63"/>
      <c r="P254" s="63"/>
      <c r="Q254" s="63"/>
      <c r="R254" s="63"/>
      <c r="S254" s="287" t="s">
        <v>2388</v>
      </c>
      <c r="T254" s="63"/>
      <c r="U254" s="63"/>
      <c r="V254" s="63"/>
      <c r="W254" s="63"/>
      <c r="X254" s="63"/>
      <c r="Y254" s="63"/>
      <c r="Z254" s="63"/>
      <c r="AA254" s="63"/>
      <c r="AB254" s="63"/>
      <c r="AC254" s="285"/>
      <c r="AD254" s="285"/>
    </row>
    <row r="255" spans="1:30" s="26" customFormat="1" ht="162">
      <c r="A255" s="295" t="s">
        <v>2518</v>
      </c>
      <c r="B255" s="279" t="s">
        <v>1836</v>
      </c>
      <c r="C255" s="84" t="s">
        <v>2274</v>
      </c>
      <c r="D255" s="98"/>
      <c r="E255" s="94"/>
      <c r="F255" s="94"/>
      <c r="G255" s="96" t="s">
        <v>1781</v>
      </c>
      <c r="H255" s="66" t="s">
        <v>1837</v>
      </c>
      <c r="I255" s="214"/>
      <c r="J255" s="62">
        <f>COUNTIF(Table48[[#This Row],[Core Set of Children’s Health Care Quality Measures for Medicaid and CHIP (Child Core Set)
Version date: 03/2015]:[
CMS Medicare Part C &amp; D Star Ratings Measures
Version date: 10/2014 (2015) and 2/20/2015 (2016)]],"*yes*")</f>
        <v>1</v>
      </c>
      <c r="K255" s="63"/>
      <c r="L255" s="63"/>
      <c r="M255" s="63"/>
      <c r="N255" s="63"/>
      <c r="O255" s="63"/>
      <c r="P255" s="63"/>
      <c r="Q255" s="63"/>
      <c r="R255" s="63"/>
      <c r="S255" s="287" t="s">
        <v>2288</v>
      </c>
      <c r="T255" s="63"/>
      <c r="U255" s="63"/>
      <c r="V255" s="63"/>
      <c r="W255" s="63"/>
      <c r="X255" s="63"/>
      <c r="Y255" s="63"/>
      <c r="Z255" s="63"/>
      <c r="AA255" s="63"/>
      <c r="AB255" s="63"/>
      <c r="AC255" s="285"/>
      <c r="AD255" s="285"/>
    </row>
    <row r="256" spans="1:30" s="26" customFormat="1" ht="162">
      <c r="A256" s="294" t="s">
        <v>2462</v>
      </c>
      <c r="B256" s="279" t="s">
        <v>1838</v>
      </c>
      <c r="C256" s="84" t="s">
        <v>2275</v>
      </c>
      <c r="D256" s="98"/>
      <c r="E256" s="94"/>
      <c r="F256" s="94"/>
      <c r="G256" s="96" t="s">
        <v>1781</v>
      </c>
      <c r="H256" s="66" t="s">
        <v>1839</v>
      </c>
      <c r="I256" s="214"/>
      <c r="J256" s="62">
        <f>COUNTIF(Table48[[#This Row],[Core Set of Children’s Health Care Quality Measures for Medicaid and CHIP (Child Core Set)
Version date: 03/2015]:[
CMS Medicare Part C &amp; D Star Ratings Measures
Version date: 10/2014 (2015) and 2/20/2015 (2016)]],"*yes*")</f>
        <v>1</v>
      </c>
      <c r="K256" s="63"/>
      <c r="L256" s="63"/>
      <c r="M256" s="63"/>
      <c r="N256" s="63"/>
      <c r="O256" s="63"/>
      <c r="P256" s="63"/>
      <c r="Q256" s="63"/>
      <c r="R256" s="63"/>
      <c r="S256" s="287" t="s">
        <v>2107</v>
      </c>
      <c r="T256" s="63"/>
      <c r="U256" s="63"/>
      <c r="V256" s="63"/>
      <c r="W256" s="63"/>
      <c r="X256" s="63"/>
      <c r="Y256" s="63"/>
      <c r="Z256" s="63"/>
      <c r="AA256" s="63"/>
      <c r="AB256" s="63"/>
      <c r="AC256" s="285"/>
      <c r="AD256" s="285"/>
    </row>
    <row r="257" spans="1:30" s="26" customFormat="1" ht="234">
      <c r="A257" s="295" t="s">
        <v>746</v>
      </c>
      <c r="B257" s="202" t="s">
        <v>417</v>
      </c>
      <c r="C257" s="84" t="s">
        <v>418</v>
      </c>
      <c r="D257" s="98"/>
      <c r="E257" s="94"/>
      <c r="F257" s="94"/>
      <c r="G257" s="96" t="s">
        <v>3</v>
      </c>
      <c r="H257" s="206" t="s">
        <v>1119</v>
      </c>
      <c r="I257" s="63" t="s">
        <v>564</v>
      </c>
      <c r="J257" s="62">
        <f>COUNTIF(Table48[[#This Row],[Core Set of Children’s Health Care Quality Measures for Medicaid and CHIP (Child Core Set)
Version date: 03/2015]:[
CMS Medicare Part C &amp; D Star Ratings Measures
Version date: 10/2014 (2015) and 2/20/2015 (2016)]],"*yes*")</f>
        <v>0</v>
      </c>
      <c r="K257" s="63"/>
      <c r="L257" s="63"/>
      <c r="M257" s="63"/>
      <c r="N257" s="63"/>
      <c r="O257" s="63"/>
      <c r="P257" s="63"/>
      <c r="Q257" s="63"/>
      <c r="R257" s="63"/>
      <c r="S257" s="285"/>
      <c r="T257" s="63"/>
      <c r="U257" s="63"/>
      <c r="V257" s="63"/>
      <c r="W257" s="63"/>
      <c r="X257" s="63" t="s">
        <v>1</v>
      </c>
      <c r="Y257" s="63"/>
      <c r="Z257" s="63"/>
      <c r="AA257" s="63"/>
      <c r="AB257" s="63"/>
      <c r="AC257" s="285"/>
      <c r="AD257" s="285"/>
    </row>
    <row r="258" spans="1:30" s="26" customFormat="1" ht="162">
      <c r="A258" s="294" t="s">
        <v>747</v>
      </c>
      <c r="B258" s="202" t="s">
        <v>419</v>
      </c>
      <c r="C258" s="84" t="s">
        <v>420</v>
      </c>
      <c r="D258" s="98"/>
      <c r="E258" s="94"/>
      <c r="F258" s="94"/>
      <c r="G258" s="96" t="s">
        <v>3</v>
      </c>
      <c r="H258" s="206" t="s">
        <v>1120</v>
      </c>
      <c r="I258" s="63" t="s">
        <v>564</v>
      </c>
      <c r="J258" s="62">
        <f>COUNTIF(Table48[[#This Row],[Core Set of Children’s Health Care Quality Measures for Medicaid and CHIP (Child Core Set)
Version date: 03/2015]:[
CMS Medicare Part C &amp; D Star Ratings Measures
Version date: 10/2014 (2015) and 2/20/2015 (2016)]],"*yes*")</f>
        <v>0</v>
      </c>
      <c r="K258" s="63"/>
      <c r="L258" s="63"/>
      <c r="M258" s="63"/>
      <c r="N258" s="63"/>
      <c r="O258" s="63"/>
      <c r="P258" s="63"/>
      <c r="Q258" s="63"/>
      <c r="R258" s="63"/>
      <c r="S258" s="285"/>
      <c r="T258" s="63"/>
      <c r="U258" s="63"/>
      <c r="V258" s="63"/>
      <c r="W258" s="63"/>
      <c r="X258" s="63" t="s">
        <v>1</v>
      </c>
      <c r="Y258" s="63"/>
      <c r="Z258" s="63"/>
      <c r="AA258" s="63"/>
      <c r="AB258" s="63"/>
      <c r="AC258" s="285"/>
      <c r="AD258" s="285"/>
    </row>
    <row r="259" spans="1:30" s="26" customFormat="1" ht="324">
      <c r="A259" s="295" t="s">
        <v>748</v>
      </c>
      <c r="B259" s="202" t="s">
        <v>421</v>
      </c>
      <c r="C259" s="84" t="s">
        <v>422</v>
      </c>
      <c r="D259" s="98"/>
      <c r="E259" s="94"/>
      <c r="F259" s="94"/>
      <c r="G259" s="96" t="s">
        <v>3</v>
      </c>
      <c r="H259" s="206" t="s">
        <v>1121</v>
      </c>
      <c r="I259" s="63" t="s">
        <v>9</v>
      </c>
      <c r="J259" s="62">
        <f>COUNTIF(Table48[[#This Row],[Core Set of Children’s Health Care Quality Measures for Medicaid and CHIP (Child Core Set)
Version date: 03/2015]:[
CMS Medicare Part C &amp; D Star Ratings Measures
Version date: 10/2014 (2015) and 2/20/2015 (2016)]],"*yes*")</f>
        <v>0</v>
      </c>
      <c r="K259" s="63"/>
      <c r="L259" s="63"/>
      <c r="M259" s="63"/>
      <c r="N259" s="63"/>
      <c r="O259" s="63"/>
      <c r="P259" s="63"/>
      <c r="Q259" s="63"/>
      <c r="R259" s="63"/>
      <c r="S259" s="285"/>
      <c r="T259" s="63"/>
      <c r="U259" s="63"/>
      <c r="V259" s="63"/>
      <c r="W259" s="63"/>
      <c r="X259" s="63" t="s">
        <v>1</v>
      </c>
      <c r="Y259" s="63"/>
      <c r="Z259" s="63"/>
      <c r="AA259" s="63"/>
      <c r="AB259" s="63"/>
      <c r="AC259" s="285"/>
      <c r="AD259" s="285"/>
    </row>
    <row r="260" spans="1:30" s="26" customFormat="1" ht="234">
      <c r="A260" s="294" t="s">
        <v>2519</v>
      </c>
      <c r="B260" s="279" t="s">
        <v>1840</v>
      </c>
      <c r="C260" s="84" t="s">
        <v>2276</v>
      </c>
      <c r="D260" s="98"/>
      <c r="E260" s="94"/>
      <c r="F260" s="94"/>
      <c r="G260" s="96" t="s">
        <v>1841</v>
      </c>
      <c r="H260" s="66" t="s">
        <v>1842</v>
      </c>
      <c r="I260" s="214"/>
      <c r="J260" s="62">
        <f>COUNTIF(Table48[[#This Row],[Core Set of Children’s Health Care Quality Measures for Medicaid and CHIP (Child Core Set)
Version date: 03/2015]:[
CMS Medicare Part C &amp; D Star Ratings Measures
Version date: 10/2014 (2015) and 2/20/2015 (2016)]],"*yes*")</f>
        <v>1</v>
      </c>
      <c r="K260" s="63"/>
      <c r="L260" s="63"/>
      <c r="M260" s="63"/>
      <c r="N260" s="63"/>
      <c r="O260" s="63"/>
      <c r="P260" s="63"/>
      <c r="Q260" s="63"/>
      <c r="R260" s="63"/>
      <c r="S260" s="287" t="s">
        <v>2108</v>
      </c>
      <c r="T260" s="63"/>
      <c r="U260" s="63"/>
      <c r="V260" s="63"/>
      <c r="W260" s="63"/>
      <c r="X260" s="63"/>
      <c r="Y260" s="63"/>
      <c r="Z260" s="63"/>
      <c r="AA260" s="63"/>
      <c r="AB260" s="63"/>
      <c r="AC260" s="285"/>
      <c r="AD260" s="285"/>
    </row>
    <row r="261" spans="1:30" s="26" customFormat="1" ht="270">
      <c r="A261" s="295" t="s">
        <v>2520</v>
      </c>
      <c r="B261" s="279" t="s">
        <v>1843</v>
      </c>
      <c r="C261" s="84" t="s">
        <v>2277</v>
      </c>
      <c r="D261" s="98"/>
      <c r="E261" s="94"/>
      <c r="F261" s="94"/>
      <c r="G261" s="96" t="s">
        <v>1841</v>
      </c>
      <c r="H261" s="66" t="s">
        <v>1844</v>
      </c>
      <c r="I261" s="214"/>
      <c r="J261" s="62">
        <f>COUNTIF(Table48[[#This Row],[Core Set of Children’s Health Care Quality Measures for Medicaid and CHIP (Child Core Set)
Version date: 03/2015]:[
CMS Medicare Part C &amp; D Star Ratings Measures
Version date: 10/2014 (2015) and 2/20/2015 (2016)]],"*yes*")</f>
        <v>1</v>
      </c>
      <c r="K261" s="63"/>
      <c r="L261" s="63"/>
      <c r="M261" s="63"/>
      <c r="N261" s="63"/>
      <c r="O261" s="63"/>
      <c r="P261" s="63"/>
      <c r="Q261" s="63"/>
      <c r="R261" s="63"/>
      <c r="S261" s="287" t="s">
        <v>2109</v>
      </c>
      <c r="T261" s="63"/>
      <c r="U261" s="63"/>
      <c r="V261" s="63"/>
      <c r="W261" s="63"/>
      <c r="X261" s="63"/>
      <c r="Y261" s="63"/>
      <c r="Z261" s="63"/>
      <c r="AA261" s="63"/>
      <c r="AB261" s="63"/>
      <c r="AC261" s="285"/>
      <c r="AD261" s="285"/>
    </row>
    <row r="262" spans="1:30" s="26" customFormat="1" ht="252">
      <c r="A262" s="294" t="s">
        <v>2521</v>
      </c>
      <c r="B262" s="279" t="s">
        <v>1845</v>
      </c>
      <c r="C262" s="84" t="s">
        <v>2278</v>
      </c>
      <c r="D262" s="98"/>
      <c r="E262" s="94"/>
      <c r="F262" s="94"/>
      <c r="G262" s="96" t="s">
        <v>1841</v>
      </c>
      <c r="H262" s="66" t="s">
        <v>1846</v>
      </c>
      <c r="I262" s="214"/>
      <c r="J262" s="62">
        <f>COUNTIF(Table48[[#This Row],[Core Set of Children’s Health Care Quality Measures for Medicaid and CHIP (Child Core Set)
Version date: 03/2015]:[
CMS Medicare Part C &amp; D Star Ratings Measures
Version date: 10/2014 (2015) and 2/20/2015 (2016)]],"*yes*")</f>
        <v>1</v>
      </c>
      <c r="K262" s="63"/>
      <c r="L262" s="63"/>
      <c r="M262" s="63"/>
      <c r="N262" s="63"/>
      <c r="O262" s="63"/>
      <c r="P262" s="63"/>
      <c r="Q262" s="63"/>
      <c r="R262" s="63"/>
      <c r="S262" s="287" t="s">
        <v>2110</v>
      </c>
      <c r="T262" s="63"/>
      <c r="U262" s="63"/>
      <c r="V262" s="63"/>
      <c r="W262" s="63"/>
      <c r="X262" s="63"/>
      <c r="Y262" s="63"/>
      <c r="Z262" s="63"/>
      <c r="AA262" s="63"/>
      <c r="AB262" s="63"/>
      <c r="AC262" s="285"/>
      <c r="AD262" s="285"/>
    </row>
    <row r="263" spans="1:30" s="26" customFormat="1" ht="53.25" customHeight="1">
      <c r="A263" s="295" t="s">
        <v>749</v>
      </c>
      <c r="B263" s="202" t="s">
        <v>258</v>
      </c>
      <c r="C263" s="82" t="s">
        <v>255</v>
      </c>
      <c r="D263" s="89"/>
      <c r="E263" s="89"/>
      <c r="F263" s="89"/>
      <c r="G263" s="204" t="s">
        <v>2</v>
      </c>
      <c r="H263" s="208" t="s">
        <v>2581</v>
      </c>
      <c r="I263" s="63" t="s">
        <v>10</v>
      </c>
      <c r="J263" s="62">
        <f>COUNTIF(Table48[[#This Row],[Core Set of Children’s Health Care Quality Measures for Medicaid and CHIP (Child Core Set)
Version date: 03/2015]:[
CMS Medicare Part C &amp; D Star Ratings Measures
Version date: 10/2014 (2015) and 2/20/2015 (2016)]],"*yes*")</f>
        <v>1</v>
      </c>
      <c r="K263" s="63"/>
      <c r="L263" s="63" t="s">
        <v>906</v>
      </c>
      <c r="M263" s="63"/>
      <c r="N263" s="63"/>
      <c r="O263" s="63"/>
      <c r="P263" s="63"/>
      <c r="Q263" s="63"/>
      <c r="R263" s="63"/>
      <c r="S263" s="285"/>
      <c r="T263" s="63"/>
      <c r="U263" s="63"/>
      <c r="V263" s="63"/>
      <c r="W263" s="63"/>
      <c r="X263" s="63"/>
      <c r="Y263" s="63"/>
      <c r="Z263" s="63"/>
      <c r="AA263" s="63"/>
      <c r="AB263" s="63"/>
      <c r="AC263" s="285"/>
      <c r="AD263" s="285"/>
    </row>
    <row r="264" spans="1:30" s="26" customFormat="1" ht="53.25" customHeight="1">
      <c r="A264" s="294" t="s">
        <v>750</v>
      </c>
      <c r="B264" s="202" t="s">
        <v>257</v>
      </c>
      <c r="C264" s="82" t="s">
        <v>253</v>
      </c>
      <c r="D264" s="89"/>
      <c r="E264" s="89"/>
      <c r="F264" s="89"/>
      <c r="G264" s="204" t="s">
        <v>2</v>
      </c>
      <c r="H264" s="208" t="s">
        <v>2582</v>
      </c>
      <c r="I264" s="63" t="s">
        <v>10</v>
      </c>
      <c r="J264" s="62">
        <f>COUNTIF(Table48[[#This Row],[Core Set of Children’s Health Care Quality Measures for Medicaid and CHIP (Child Core Set)
Version date: 03/2015]:[
CMS Medicare Part C &amp; D Star Ratings Measures
Version date: 10/2014 (2015) and 2/20/2015 (2016)]],"*yes*")</f>
        <v>1</v>
      </c>
      <c r="K264" s="63"/>
      <c r="L264" s="63" t="s">
        <v>933</v>
      </c>
      <c r="M264" s="63"/>
      <c r="N264" s="63"/>
      <c r="O264" s="63"/>
      <c r="P264" s="63"/>
      <c r="Q264" s="63"/>
      <c r="R264" s="63"/>
      <c r="S264" s="285"/>
      <c r="T264" s="63"/>
      <c r="U264" s="63"/>
      <c r="V264" s="63"/>
      <c r="W264" s="63"/>
      <c r="X264" s="63"/>
      <c r="Y264" s="63"/>
      <c r="Z264" s="63"/>
      <c r="AA264" s="63"/>
      <c r="AB264" s="63"/>
      <c r="AC264" s="285"/>
      <c r="AD264" s="285"/>
    </row>
    <row r="265" spans="1:30" s="26" customFormat="1" ht="53.25" customHeight="1">
      <c r="A265" s="295" t="s">
        <v>751</v>
      </c>
      <c r="B265" s="202" t="s">
        <v>1130</v>
      </c>
      <c r="C265" s="82" t="s">
        <v>254</v>
      </c>
      <c r="D265" s="89"/>
      <c r="E265" s="89"/>
      <c r="F265" s="89"/>
      <c r="G265" s="204" t="s">
        <v>2</v>
      </c>
      <c r="H265" s="208" t="s">
        <v>2583</v>
      </c>
      <c r="I265" s="63" t="s">
        <v>10</v>
      </c>
      <c r="J265" s="62">
        <f>COUNTIF(Table48[[#This Row],[Core Set of Children’s Health Care Quality Measures for Medicaid and CHIP (Child Core Set)
Version date: 03/2015]:[
CMS Medicare Part C &amp; D Star Ratings Measures
Version date: 10/2014 (2015) and 2/20/2015 (2016)]],"*yes*")</f>
        <v>1</v>
      </c>
      <c r="K265" s="63"/>
      <c r="L265" s="63" t="s">
        <v>934</v>
      </c>
      <c r="M265" s="63"/>
      <c r="N265" s="63"/>
      <c r="O265" s="63"/>
      <c r="P265" s="63"/>
      <c r="Q265" s="63"/>
      <c r="R265" s="63"/>
      <c r="S265" s="285"/>
      <c r="T265" s="63"/>
      <c r="U265" s="63"/>
      <c r="V265" s="63"/>
      <c r="W265" s="63"/>
      <c r="X265" s="63"/>
      <c r="Y265" s="63"/>
      <c r="Z265" s="63"/>
      <c r="AA265" s="63"/>
      <c r="AB265" s="63"/>
      <c r="AC265" s="285"/>
      <c r="AD265" s="285"/>
    </row>
    <row r="266" spans="1:30" s="26" customFormat="1" ht="53.25" customHeight="1">
      <c r="A266" s="294" t="s">
        <v>752</v>
      </c>
      <c r="B266" s="210" t="s">
        <v>1372</v>
      </c>
      <c r="C266" s="83" t="s">
        <v>1368</v>
      </c>
      <c r="D266" s="89"/>
      <c r="E266" s="89"/>
      <c r="F266" s="89" t="s">
        <v>1370</v>
      </c>
      <c r="G266" s="204" t="s">
        <v>195</v>
      </c>
      <c r="H266" s="208" t="s">
        <v>1432</v>
      </c>
      <c r="I266" s="214"/>
      <c r="J266" s="62">
        <f>COUNTIF(Table48[[#This Row],[Core Set of Children’s Health Care Quality Measures for Medicaid and CHIP (Child Core Set)
Version date: 03/2015]:[
CMS Medicare Part C &amp; D Star Ratings Measures
Version date: 10/2014 (2015) and 2/20/2015 (2016)]],"*yes*")</f>
        <v>2</v>
      </c>
      <c r="K266" s="63"/>
      <c r="L266" s="63"/>
      <c r="M266" s="63"/>
      <c r="N266" s="63"/>
      <c r="O266" s="63" t="s">
        <v>2617</v>
      </c>
      <c r="P266" s="63"/>
      <c r="Q266" s="63"/>
      <c r="R266" s="63"/>
      <c r="S266" s="285" t="s">
        <v>2343</v>
      </c>
      <c r="T266" s="63"/>
      <c r="U266" s="63"/>
      <c r="V266" s="63"/>
      <c r="W266" s="63"/>
      <c r="X266" s="63"/>
      <c r="Y266" s="63"/>
      <c r="Z266" s="63"/>
      <c r="AA266" s="63"/>
      <c r="AB266" s="63"/>
      <c r="AC266" s="285"/>
      <c r="AD266" s="285"/>
    </row>
    <row r="267" spans="1:30" s="26" customFormat="1" ht="53.25" customHeight="1">
      <c r="A267" s="295" t="s">
        <v>753</v>
      </c>
      <c r="B267" s="210" t="s">
        <v>1373</v>
      </c>
      <c r="C267" s="83" t="s">
        <v>1369</v>
      </c>
      <c r="D267" s="89"/>
      <c r="E267" s="89"/>
      <c r="F267" s="89" t="s">
        <v>1371</v>
      </c>
      <c r="G267" s="204" t="s">
        <v>195</v>
      </c>
      <c r="H267" s="208" t="s">
        <v>1433</v>
      </c>
      <c r="I267" s="214"/>
      <c r="J267" s="62">
        <f>COUNTIF(Table48[[#This Row],[Core Set of Children’s Health Care Quality Measures for Medicaid and CHIP (Child Core Set)
Version date: 03/2015]:[
CMS Medicare Part C &amp; D Star Ratings Measures
Version date: 10/2014 (2015) and 2/20/2015 (2016)]],"*yes*")</f>
        <v>1</v>
      </c>
      <c r="K267" s="63"/>
      <c r="L267" s="63"/>
      <c r="M267" s="63"/>
      <c r="N267" s="63"/>
      <c r="O267" s="63"/>
      <c r="P267" s="63"/>
      <c r="Q267" s="63"/>
      <c r="R267" s="63"/>
      <c r="S267" s="285" t="s">
        <v>2344</v>
      </c>
      <c r="T267" s="63"/>
      <c r="U267" s="63"/>
      <c r="V267" s="63"/>
      <c r="W267" s="63"/>
      <c r="X267" s="63"/>
      <c r="Y267" s="63"/>
      <c r="Z267" s="63"/>
      <c r="AA267" s="63"/>
      <c r="AB267" s="63"/>
      <c r="AC267" s="285"/>
      <c r="AD267" s="285"/>
    </row>
    <row r="268" spans="1:30" s="26" customFormat="1" ht="53.25" customHeight="1">
      <c r="A268" s="294" t="s">
        <v>754</v>
      </c>
      <c r="B268" s="202" t="s">
        <v>72</v>
      </c>
      <c r="C268" s="82" t="s">
        <v>73</v>
      </c>
      <c r="D268" s="89"/>
      <c r="E268" s="89"/>
      <c r="F268" s="89"/>
      <c r="G268" s="204" t="s">
        <v>194</v>
      </c>
      <c r="H268" s="208" t="s">
        <v>1099</v>
      </c>
      <c r="I268" s="63" t="s">
        <v>9</v>
      </c>
      <c r="J268" s="62">
        <f>COUNTIF(Table48[[#This Row],[Core Set of Children’s Health Care Quality Measures for Medicaid and CHIP (Child Core Set)
Version date: 03/2015]:[
CMS Medicare Part C &amp; D Star Ratings Measures
Version date: 10/2014 (2015) and 2/20/2015 (2016)]],"*yes*")</f>
        <v>1</v>
      </c>
      <c r="K268" s="63"/>
      <c r="L268" s="63" t="s">
        <v>937</v>
      </c>
      <c r="M268" s="63"/>
      <c r="N268" s="63"/>
      <c r="O268" s="63"/>
      <c r="P268" s="63"/>
      <c r="Q268" s="63"/>
      <c r="R268" s="63"/>
      <c r="S268" s="285"/>
      <c r="T268" s="63"/>
      <c r="U268" s="63"/>
      <c r="V268" s="63"/>
      <c r="W268" s="63"/>
      <c r="X268" s="63"/>
      <c r="Y268" s="63"/>
      <c r="Z268" s="63"/>
      <c r="AA268" s="63"/>
      <c r="AB268" s="63"/>
      <c r="AC268" s="285"/>
      <c r="AD268" s="285"/>
    </row>
    <row r="269" spans="1:30" s="26" customFormat="1" ht="53.25" customHeight="1">
      <c r="A269" s="295" t="s">
        <v>755</v>
      </c>
      <c r="B269" s="202" t="s">
        <v>1128</v>
      </c>
      <c r="C269" s="84" t="s">
        <v>423</v>
      </c>
      <c r="D269" s="94"/>
      <c r="E269" s="94"/>
      <c r="F269" s="94"/>
      <c r="G269" s="204" t="s">
        <v>2</v>
      </c>
      <c r="H269" s="208" t="s">
        <v>1123</v>
      </c>
      <c r="I269" s="63" t="s">
        <v>9</v>
      </c>
      <c r="J269" s="62">
        <f>COUNTIF(Table48[[#This Row],[Core Set of Children’s Health Care Quality Measures for Medicaid and CHIP (Child Core Set)
Version date: 03/2015]:[
CMS Medicare Part C &amp; D Star Ratings Measures
Version date: 10/2014 (2015) and 2/20/2015 (2016)]],"*yes*")</f>
        <v>0</v>
      </c>
      <c r="K269" s="63"/>
      <c r="L269" s="63"/>
      <c r="M269" s="63"/>
      <c r="N269" s="63"/>
      <c r="O269" s="63"/>
      <c r="P269" s="63"/>
      <c r="Q269" s="63"/>
      <c r="R269" s="63"/>
      <c r="S269" s="285"/>
      <c r="T269" s="63"/>
      <c r="U269" s="63"/>
      <c r="V269" s="63"/>
      <c r="W269" s="63"/>
      <c r="X269" s="63"/>
      <c r="Y269" s="63"/>
      <c r="Z269" s="63"/>
      <c r="AA269" s="63"/>
      <c r="AB269" s="63"/>
      <c r="AC269" s="285"/>
      <c r="AD269" s="285"/>
    </row>
    <row r="270" spans="1:30" s="26" customFormat="1" ht="91.5" customHeight="1">
      <c r="A270" s="294" t="s">
        <v>756</v>
      </c>
      <c r="B270" s="202" t="s">
        <v>77</v>
      </c>
      <c r="C270" s="82" t="s">
        <v>78</v>
      </c>
      <c r="D270" s="89"/>
      <c r="E270" s="89"/>
      <c r="F270" s="89"/>
      <c r="G270" s="204" t="s">
        <v>195</v>
      </c>
      <c r="H270" s="208" t="s">
        <v>1069</v>
      </c>
      <c r="I270" s="63" t="s">
        <v>563</v>
      </c>
      <c r="J270" s="62">
        <f>COUNTIF(Table48[[#This Row],[Core Set of Children’s Health Care Quality Measures for Medicaid and CHIP (Child Core Set)
Version date: 03/2015]:[
CMS Medicare Part C &amp; D Star Ratings Measures
Version date: 10/2014 (2015) and 2/20/2015 (2016)]],"*yes*")</f>
        <v>0</v>
      </c>
      <c r="K270" s="63"/>
      <c r="L270" s="63"/>
      <c r="M270" s="63"/>
      <c r="N270" s="63"/>
      <c r="O270" s="63" t="s">
        <v>2392</v>
      </c>
      <c r="P270" s="63"/>
      <c r="Q270" s="63"/>
      <c r="R270" s="63"/>
      <c r="S270" s="285"/>
      <c r="T270" s="63"/>
      <c r="U270" s="63"/>
      <c r="V270" s="63"/>
      <c r="W270" s="63"/>
      <c r="X270" s="63"/>
      <c r="Y270" s="63"/>
      <c r="Z270" s="63"/>
      <c r="AA270" s="63"/>
      <c r="AB270" s="63" t="s">
        <v>1</v>
      </c>
      <c r="AC270" s="285"/>
      <c r="AD270" s="285"/>
    </row>
    <row r="271" spans="1:30" s="26" customFormat="1" ht="93.75" customHeight="1">
      <c r="A271" s="295" t="s">
        <v>757</v>
      </c>
      <c r="B271" s="202" t="s">
        <v>283</v>
      </c>
      <c r="C271" s="83" t="s">
        <v>290</v>
      </c>
      <c r="D271" s="91" t="s">
        <v>457</v>
      </c>
      <c r="E271" s="91"/>
      <c r="F271" s="91"/>
      <c r="G271" s="204" t="s">
        <v>115</v>
      </c>
      <c r="H271" s="208" t="s">
        <v>1240</v>
      </c>
      <c r="I271" s="63" t="s">
        <v>563</v>
      </c>
      <c r="J271" s="62">
        <f>COUNTIF(Table48[[#This Row],[Core Set of Children’s Health Care Quality Measures for Medicaid and CHIP (Child Core Set)
Version date: 03/2015]:[
CMS Medicare Part C &amp; D Star Ratings Measures
Version date: 10/2014 (2015) and 2/20/2015 (2016)]],"*yes*")</f>
        <v>0</v>
      </c>
      <c r="K271" s="63"/>
      <c r="L271" s="63"/>
      <c r="M271" s="63"/>
      <c r="N271" s="63"/>
      <c r="O271" s="63"/>
      <c r="P271" s="63"/>
      <c r="Q271" s="63"/>
      <c r="R271" s="63"/>
      <c r="S271" s="285"/>
      <c r="T271" s="63"/>
      <c r="U271" s="63"/>
      <c r="V271" s="63"/>
      <c r="W271" s="63"/>
      <c r="X271" s="63"/>
      <c r="Y271" s="63">
        <v>8</v>
      </c>
      <c r="Z271" s="63"/>
      <c r="AA271" s="63"/>
      <c r="AB271" s="63"/>
      <c r="AC271" s="285"/>
      <c r="AD271" s="285"/>
    </row>
    <row r="272" spans="1:30" s="26" customFormat="1" ht="93.75" customHeight="1">
      <c r="A272" s="294" t="s">
        <v>758</v>
      </c>
      <c r="B272" s="202" t="s">
        <v>1127</v>
      </c>
      <c r="C272" s="84" t="s">
        <v>424</v>
      </c>
      <c r="D272" s="94"/>
      <c r="E272" s="94"/>
      <c r="F272" s="94"/>
      <c r="G272" s="204" t="s">
        <v>229</v>
      </c>
      <c r="H272" s="208" t="s">
        <v>1458</v>
      </c>
      <c r="I272" s="63" t="s">
        <v>564</v>
      </c>
      <c r="J272" s="62">
        <f>COUNTIF(Table48[[#This Row],[Core Set of Children’s Health Care Quality Measures for Medicaid and CHIP (Child Core Set)
Version date: 03/2015]:[
CMS Medicare Part C &amp; D Star Ratings Measures
Version date: 10/2014 (2015) and 2/20/2015 (2016)]],"*yes*")</f>
        <v>0</v>
      </c>
      <c r="K272" s="63"/>
      <c r="L272" s="63"/>
      <c r="M272" s="63"/>
      <c r="N272" s="63"/>
      <c r="O272" s="63"/>
      <c r="P272" s="63"/>
      <c r="Q272" s="63"/>
      <c r="R272" s="63"/>
      <c r="S272" s="285"/>
      <c r="T272" s="63"/>
      <c r="U272" s="63"/>
      <c r="V272" s="63"/>
      <c r="W272" s="63" t="s">
        <v>2799</v>
      </c>
      <c r="X272" s="63" t="s">
        <v>425</v>
      </c>
      <c r="Y272" s="63"/>
      <c r="Z272" s="63"/>
      <c r="AA272" s="63"/>
      <c r="AB272" s="63"/>
      <c r="AC272" s="285"/>
      <c r="AD272" s="285"/>
    </row>
    <row r="273" spans="1:30" s="26" customFormat="1" ht="152.25" customHeight="1">
      <c r="A273" s="295" t="s">
        <v>759</v>
      </c>
      <c r="B273" s="210" t="s">
        <v>1375</v>
      </c>
      <c r="C273" s="84" t="s">
        <v>1582</v>
      </c>
      <c r="D273" s="89"/>
      <c r="E273" s="89"/>
      <c r="F273" s="89" t="s">
        <v>1374</v>
      </c>
      <c r="G273" s="204" t="s">
        <v>4</v>
      </c>
      <c r="H273" s="208" t="s">
        <v>1434</v>
      </c>
      <c r="I273" s="214"/>
      <c r="J273" s="62">
        <f>COUNTIF(Table48[[#This Row],[Core Set of Children’s Health Care Quality Measures for Medicaid and CHIP (Child Core Set)
Version date: 03/2015]:[
CMS Medicare Part C &amp; D Star Ratings Measures
Version date: 10/2014 (2015) and 2/20/2015 (2016)]],"*yes*")</f>
        <v>2</v>
      </c>
      <c r="K273" s="63" t="s">
        <v>1</v>
      </c>
      <c r="L273" s="63"/>
      <c r="M273" s="63"/>
      <c r="N273" s="63"/>
      <c r="O273" s="63"/>
      <c r="P273" s="63"/>
      <c r="Q273" s="63"/>
      <c r="R273" s="63"/>
      <c r="S273" s="285" t="s">
        <v>2361</v>
      </c>
      <c r="T273" s="63"/>
      <c r="U273" s="63"/>
      <c r="V273" s="63"/>
      <c r="W273" s="63"/>
      <c r="X273" s="63"/>
      <c r="Y273" s="63"/>
      <c r="Z273" s="63"/>
      <c r="AA273" s="63"/>
      <c r="AB273" s="63"/>
      <c r="AC273" s="285"/>
      <c r="AD273" s="285"/>
    </row>
    <row r="274" spans="1:30" s="26" customFormat="1" ht="53.25" customHeight="1">
      <c r="A274" s="294" t="s">
        <v>760</v>
      </c>
      <c r="B274" s="202" t="s">
        <v>284</v>
      </c>
      <c r="C274" s="82" t="s">
        <v>1583</v>
      </c>
      <c r="D274" s="91" t="s">
        <v>457</v>
      </c>
      <c r="E274" s="63"/>
      <c r="F274" s="63"/>
      <c r="G274" s="204" t="s">
        <v>285</v>
      </c>
      <c r="H274" s="208" t="s">
        <v>1125</v>
      </c>
      <c r="I274" s="63" t="s">
        <v>9</v>
      </c>
      <c r="J274" s="62">
        <f>COUNTIF(Table48[[#This Row],[Core Set of Children’s Health Care Quality Measures for Medicaid and CHIP (Child Core Set)
Version date: 03/2015]:[
CMS Medicare Part C &amp; D Star Ratings Measures
Version date: 10/2014 (2015) and 2/20/2015 (2016)]],"*yes*")</f>
        <v>0</v>
      </c>
      <c r="K274" s="63"/>
      <c r="L274" s="63"/>
      <c r="M274" s="63"/>
      <c r="N274" s="63"/>
      <c r="O274" s="63"/>
      <c r="P274" s="63"/>
      <c r="Q274" s="63"/>
      <c r="R274" s="63"/>
      <c r="S274" s="285"/>
      <c r="T274" s="63"/>
      <c r="U274" s="63"/>
      <c r="V274" s="63"/>
      <c r="W274" s="63"/>
      <c r="X274" s="63"/>
      <c r="Y274" s="63">
        <v>6</v>
      </c>
      <c r="Z274" s="63"/>
      <c r="AA274" s="63"/>
      <c r="AB274" s="63"/>
      <c r="AC274" s="285"/>
      <c r="AD274" s="285"/>
    </row>
    <row r="275" spans="1:30" s="26" customFormat="1" ht="53.25" customHeight="1">
      <c r="A275" s="295" t="s">
        <v>761</v>
      </c>
      <c r="B275" s="202" t="s">
        <v>99</v>
      </c>
      <c r="C275" s="82" t="s">
        <v>196</v>
      </c>
      <c r="D275" s="89"/>
      <c r="E275" s="89"/>
      <c r="F275" s="89"/>
      <c r="G275" s="204" t="s">
        <v>229</v>
      </c>
      <c r="H275" s="208" t="s">
        <v>1126</v>
      </c>
      <c r="I275" s="63" t="s">
        <v>9</v>
      </c>
      <c r="J275" s="62">
        <f>COUNTIF(Table48[[#This Row],[Core Set of Children’s Health Care Quality Measures for Medicaid and CHIP (Child Core Set)
Version date: 03/2015]:[
CMS Medicare Part C &amp; D Star Ratings Measures
Version date: 10/2014 (2015) and 2/20/2015 (2016)]],"*yes*")</f>
        <v>1</v>
      </c>
      <c r="K275" s="63" t="s">
        <v>1</v>
      </c>
      <c r="L275" s="63"/>
      <c r="M275" s="63"/>
      <c r="N275" s="63"/>
      <c r="O275" s="63"/>
      <c r="P275" s="63"/>
      <c r="Q275" s="63"/>
      <c r="R275" s="63"/>
      <c r="S275" s="285"/>
      <c r="T275" s="63"/>
      <c r="U275" s="63"/>
      <c r="V275" s="63"/>
      <c r="W275" s="63"/>
      <c r="X275" s="63"/>
      <c r="Y275" s="63"/>
      <c r="Z275" s="63"/>
      <c r="AA275" s="63"/>
      <c r="AB275" s="63"/>
      <c r="AC275" s="285"/>
      <c r="AD275" s="285"/>
    </row>
    <row r="276" spans="1:30" s="26" customFormat="1" ht="53.25" customHeight="1">
      <c r="A276" s="294" t="s">
        <v>762</v>
      </c>
      <c r="B276" s="202" t="s">
        <v>503</v>
      </c>
      <c r="C276" s="83" t="s">
        <v>289</v>
      </c>
      <c r="D276" s="90"/>
      <c r="E276" s="91" t="s">
        <v>502</v>
      </c>
      <c r="F276" s="91"/>
      <c r="G276" s="96" t="s">
        <v>115</v>
      </c>
      <c r="H276" s="206" t="s">
        <v>1131</v>
      </c>
      <c r="I276" s="63" t="s">
        <v>9</v>
      </c>
      <c r="J276" s="62">
        <f>COUNTIF(Table48[[#This Row],[Core Set of Children’s Health Care Quality Measures for Medicaid and CHIP (Child Core Set)
Version date: 03/2015]:[
CMS Medicare Part C &amp; D Star Ratings Measures
Version date: 10/2014 (2015) and 2/20/2015 (2016)]],"*yes*")</f>
        <v>0</v>
      </c>
      <c r="K276" s="63"/>
      <c r="L276" s="63"/>
      <c r="M276" s="63"/>
      <c r="N276" s="63"/>
      <c r="O276" s="63"/>
      <c r="P276" s="63"/>
      <c r="Q276" s="63"/>
      <c r="R276" s="63"/>
      <c r="S276" s="285"/>
      <c r="T276" s="63"/>
      <c r="U276" s="63"/>
      <c r="V276" s="63"/>
      <c r="W276" s="63"/>
      <c r="X276" s="63"/>
      <c r="Y276" s="63">
        <v>9</v>
      </c>
      <c r="Z276" s="63"/>
      <c r="AA276" s="63"/>
      <c r="AB276" s="63"/>
      <c r="AC276" s="285"/>
      <c r="AD276" s="285"/>
    </row>
    <row r="277" spans="1:30" s="26" customFormat="1" ht="94.5" customHeight="1">
      <c r="A277" s="295" t="s">
        <v>763</v>
      </c>
      <c r="B277" s="202" t="s">
        <v>504</v>
      </c>
      <c r="C277" s="82" t="s">
        <v>71</v>
      </c>
      <c r="D277" s="88"/>
      <c r="E277" s="89" t="s">
        <v>501</v>
      </c>
      <c r="F277" s="89"/>
      <c r="G277" s="96" t="s">
        <v>43</v>
      </c>
      <c r="H277" s="206" t="s">
        <v>1060</v>
      </c>
      <c r="I277" s="63" t="s">
        <v>563</v>
      </c>
      <c r="J277" s="62">
        <f>COUNTIF(Table48[[#This Row],[Core Set of Children’s Health Care Quality Measures for Medicaid and CHIP (Child Core Set)
Version date: 03/2015]:[
CMS Medicare Part C &amp; D Star Ratings Measures
Version date: 10/2014 (2015) and 2/20/2015 (2016)]],"*yes*")</f>
        <v>2</v>
      </c>
      <c r="K277" s="63" t="s">
        <v>1</v>
      </c>
      <c r="L277" s="63" t="s">
        <v>978</v>
      </c>
      <c r="M277" s="63"/>
      <c r="N277" s="63"/>
      <c r="O277" s="63"/>
      <c r="P277" s="63"/>
      <c r="Q277" s="63"/>
      <c r="R277" s="63"/>
      <c r="S277" s="285"/>
      <c r="T277" s="63"/>
      <c r="U277" s="63"/>
      <c r="V277" s="63"/>
      <c r="W277" s="63"/>
      <c r="X277" s="63"/>
      <c r="Y277" s="63">
        <v>8</v>
      </c>
      <c r="Z277" s="63"/>
      <c r="AA277" s="63"/>
      <c r="AB277" s="63"/>
      <c r="AC277" s="285"/>
      <c r="AD277" s="285"/>
    </row>
    <row r="278" spans="1:30" s="26" customFormat="1" ht="94.5" customHeight="1">
      <c r="A278" s="294" t="s">
        <v>764</v>
      </c>
      <c r="B278" s="202" t="s">
        <v>506</v>
      </c>
      <c r="C278" s="82" t="s">
        <v>92</v>
      </c>
      <c r="D278" s="89"/>
      <c r="E278" s="89" t="s">
        <v>505</v>
      </c>
      <c r="F278" s="89"/>
      <c r="G278" s="204" t="s">
        <v>43</v>
      </c>
      <c r="H278" s="208" t="s">
        <v>1207</v>
      </c>
      <c r="I278" s="63" t="s">
        <v>9</v>
      </c>
      <c r="J278" s="62">
        <f>COUNTIF(Table48[[#This Row],[Core Set of Children’s Health Care Quality Measures for Medicaid and CHIP (Child Core Set)
Version date: 03/2015]:[
CMS Medicare Part C &amp; D Star Ratings Measures
Version date: 10/2014 (2015) and 2/20/2015 (2016)]],"*yes*")</f>
        <v>2</v>
      </c>
      <c r="K278" s="63" t="s">
        <v>1</v>
      </c>
      <c r="L278" s="63" t="s">
        <v>950</v>
      </c>
      <c r="M278" s="63"/>
      <c r="N278" s="63"/>
      <c r="O278" s="63"/>
      <c r="P278" s="63"/>
      <c r="Q278" s="63"/>
      <c r="R278" s="63"/>
      <c r="S278" s="285"/>
      <c r="T278" s="63"/>
      <c r="U278" s="63"/>
      <c r="V278" s="63"/>
      <c r="W278" s="63"/>
      <c r="X278" s="63"/>
      <c r="Y278" s="63">
        <v>12</v>
      </c>
      <c r="Z278" s="63"/>
      <c r="AA278" s="63" t="s">
        <v>1</v>
      </c>
      <c r="AB278" s="63"/>
      <c r="AC278" s="285"/>
      <c r="AD278" s="285"/>
    </row>
    <row r="279" spans="1:30" s="26" customFormat="1" ht="53.25" customHeight="1">
      <c r="A279" s="295" t="s">
        <v>765</v>
      </c>
      <c r="B279" s="210" t="s">
        <v>1377</v>
      </c>
      <c r="C279" s="84" t="s">
        <v>1584</v>
      </c>
      <c r="D279" s="89" t="s">
        <v>457</v>
      </c>
      <c r="E279" s="89"/>
      <c r="F279" s="89" t="s">
        <v>1376</v>
      </c>
      <c r="G279" s="204" t="s">
        <v>115</v>
      </c>
      <c r="H279" s="208" t="s">
        <v>1441</v>
      </c>
      <c r="I279" s="214"/>
      <c r="J279" s="62">
        <f>COUNTIF(Table48[[#This Row],[Core Set of Children’s Health Care Quality Measures for Medicaid and CHIP (Child Core Set)
Version date: 03/2015]:[
CMS Medicare Part C &amp; D Star Ratings Measures
Version date: 10/2014 (2015) and 2/20/2015 (2016)]],"*yes*")</f>
        <v>1</v>
      </c>
      <c r="K279" s="63"/>
      <c r="L279" s="63"/>
      <c r="M279" s="63"/>
      <c r="N279" s="63"/>
      <c r="O279" s="63"/>
      <c r="P279" s="63"/>
      <c r="Q279" s="63"/>
      <c r="R279" s="63"/>
      <c r="S279" s="285" t="s">
        <v>2345</v>
      </c>
      <c r="T279" s="63"/>
      <c r="U279" s="63"/>
      <c r="V279" s="63"/>
      <c r="W279" s="63"/>
      <c r="X279" s="63"/>
      <c r="Y279" s="63"/>
      <c r="Z279" s="63"/>
      <c r="AA279" s="63"/>
      <c r="AB279" s="63"/>
      <c r="AC279" s="285"/>
      <c r="AD279" s="285"/>
    </row>
    <row r="280" spans="1:30" s="26" customFormat="1" ht="107.25" customHeight="1">
      <c r="A280" s="294" t="s">
        <v>767</v>
      </c>
      <c r="B280" s="202" t="s">
        <v>100</v>
      </c>
      <c r="C280" s="82" t="s">
        <v>198</v>
      </c>
      <c r="D280" s="89"/>
      <c r="E280" s="89"/>
      <c r="F280" s="89"/>
      <c r="G280" s="282" t="s">
        <v>115</v>
      </c>
      <c r="H280" s="208" t="s">
        <v>1135</v>
      </c>
      <c r="I280" s="63" t="s">
        <v>567</v>
      </c>
      <c r="J280" s="62">
        <f>COUNTIF(Table48[[#This Row],[Core Set of Children’s Health Care Quality Measures for Medicaid and CHIP (Child Core Set)
Version date: 03/2015]:[
CMS Medicare Part C &amp; D Star Ratings Measures
Version date: 10/2014 (2015) and 2/20/2015 (2016)]],"*yes*")</f>
        <v>1</v>
      </c>
      <c r="K280" s="63" t="s">
        <v>1</v>
      </c>
      <c r="L280" s="63"/>
      <c r="M280" s="63"/>
      <c r="N280" s="63"/>
      <c r="O280" s="63"/>
      <c r="P280" s="63"/>
      <c r="Q280" s="63"/>
      <c r="R280" s="63"/>
      <c r="S280" s="285"/>
      <c r="T280" s="63"/>
      <c r="U280" s="63"/>
      <c r="V280" s="63"/>
      <c r="W280" s="63"/>
      <c r="X280" s="63"/>
      <c r="Y280" s="63"/>
      <c r="Z280" s="63" t="s">
        <v>1</v>
      </c>
      <c r="AA280" s="63" t="s">
        <v>1</v>
      </c>
      <c r="AB280" s="63" t="s">
        <v>1</v>
      </c>
      <c r="AC280" s="285"/>
      <c r="AD280" s="285"/>
    </row>
    <row r="281" spans="1:30" s="26" customFormat="1" ht="69.75" customHeight="1">
      <c r="A281" s="295" t="s">
        <v>769</v>
      </c>
      <c r="B281" s="202" t="s">
        <v>510</v>
      </c>
      <c r="C281" s="82" t="s">
        <v>199</v>
      </c>
      <c r="D281" s="89"/>
      <c r="E281" s="89" t="s">
        <v>509</v>
      </c>
      <c r="F281" s="89"/>
      <c r="G281" s="204" t="s">
        <v>43</v>
      </c>
      <c r="H281" s="208" t="s">
        <v>1225</v>
      </c>
      <c r="I281" s="63" t="s">
        <v>563</v>
      </c>
      <c r="J281" s="62">
        <f>COUNTIF(Table48[[#This Row],[Core Set of Children’s Health Care Quality Measures for Medicaid and CHIP (Child Core Set)
Version date: 03/2015]:[
CMS Medicare Part C &amp; D Star Ratings Measures
Version date: 10/2014 (2015) and 2/20/2015 (2016)]],"*yes*")</f>
        <v>2</v>
      </c>
      <c r="K281" s="63" t="s">
        <v>200</v>
      </c>
      <c r="L281" s="63"/>
      <c r="M281" s="63"/>
      <c r="N281" s="63" t="s">
        <v>201</v>
      </c>
      <c r="O281" s="63"/>
      <c r="P281" s="63"/>
      <c r="Q281" s="63"/>
      <c r="R281" s="63"/>
      <c r="S281" s="285"/>
      <c r="T281" s="63"/>
      <c r="U281" s="63"/>
      <c r="V281" s="63"/>
      <c r="W281" s="63"/>
      <c r="X281" s="63"/>
      <c r="Y281" s="63">
        <v>15</v>
      </c>
      <c r="Z281" s="63" t="s">
        <v>1</v>
      </c>
      <c r="AA281" s="63" t="s">
        <v>1</v>
      </c>
      <c r="AB281" s="63"/>
      <c r="AC281" s="285"/>
      <c r="AD281" s="285"/>
    </row>
    <row r="282" spans="1:30" s="26" customFormat="1" ht="53.25" customHeight="1">
      <c r="A282" s="294" t="s">
        <v>2484</v>
      </c>
      <c r="B282" s="279" t="s">
        <v>1847</v>
      </c>
      <c r="C282" s="84" t="s">
        <v>2279</v>
      </c>
      <c r="D282" s="94"/>
      <c r="E282" s="94"/>
      <c r="F282" s="94"/>
      <c r="G282" s="204" t="s">
        <v>1848</v>
      </c>
      <c r="H282" s="63" t="s">
        <v>1849</v>
      </c>
      <c r="I282" s="214"/>
      <c r="J282" s="62">
        <f>COUNTIF(Table48[[#This Row],[Core Set of Children’s Health Care Quality Measures for Medicaid and CHIP (Child Core Set)
Version date: 03/2015]:[
CMS Medicare Part C &amp; D Star Ratings Measures
Version date: 10/2014 (2015) and 2/20/2015 (2016)]],"*yes*")</f>
        <v>1</v>
      </c>
      <c r="K282" s="63"/>
      <c r="L282" s="63"/>
      <c r="M282" s="63"/>
      <c r="N282" s="63"/>
      <c r="O282" s="63"/>
      <c r="P282" s="63"/>
      <c r="Q282" s="63"/>
      <c r="R282" s="63"/>
      <c r="S282" s="287" t="s">
        <v>2111</v>
      </c>
      <c r="T282" s="63"/>
      <c r="U282" s="63"/>
      <c r="V282" s="63"/>
      <c r="W282" s="63"/>
      <c r="X282" s="63"/>
      <c r="Y282" s="63"/>
      <c r="Z282" s="63"/>
      <c r="AA282" s="63"/>
      <c r="AB282" s="63"/>
      <c r="AC282" s="285"/>
      <c r="AD282" s="285"/>
    </row>
    <row r="283" spans="1:30" s="26" customFormat="1" ht="54" customHeight="1">
      <c r="A283" s="295" t="s">
        <v>2523</v>
      </c>
      <c r="B283" s="279" t="s">
        <v>1850</v>
      </c>
      <c r="C283" s="84" t="s">
        <v>2705</v>
      </c>
      <c r="D283" s="94"/>
      <c r="E283" s="94"/>
      <c r="F283" s="94"/>
      <c r="G283" s="204" t="s">
        <v>4</v>
      </c>
      <c r="H283" s="63" t="s">
        <v>2602</v>
      </c>
      <c r="I283" s="214"/>
      <c r="J283" s="62">
        <f>COUNTIF(Table48[[#This Row],[Core Set of Children’s Health Care Quality Measures for Medicaid and CHIP (Child Core Set)
Version date: 03/2015]:[
CMS Medicare Part C &amp; D Star Ratings Measures
Version date: 10/2014 (2015) and 2/20/2015 (2016)]],"*yes*")</f>
        <v>1</v>
      </c>
      <c r="K283" s="63"/>
      <c r="L283" s="63"/>
      <c r="M283" s="63"/>
      <c r="N283" s="63"/>
      <c r="O283" s="63"/>
      <c r="P283" s="63"/>
      <c r="Q283" s="63"/>
      <c r="R283" s="63"/>
      <c r="S283" s="287" t="s">
        <v>2112</v>
      </c>
      <c r="T283" s="63"/>
      <c r="U283" s="63"/>
      <c r="V283" s="63"/>
      <c r="W283" s="63"/>
      <c r="X283" s="63"/>
      <c r="Y283" s="63"/>
      <c r="Z283" s="63"/>
      <c r="AA283" s="63"/>
      <c r="AB283" s="63"/>
      <c r="AC283" s="285"/>
      <c r="AD283" s="285"/>
    </row>
    <row r="284" spans="1:30" s="26" customFormat="1" ht="54" customHeight="1">
      <c r="A284" s="294" t="s">
        <v>2542</v>
      </c>
      <c r="B284" s="279" t="s">
        <v>1851</v>
      </c>
      <c r="C284" s="84" t="s">
        <v>2706</v>
      </c>
      <c r="D284" s="94"/>
      <c r="E284" s="94"/>
      <c r="F284" s="94"/>
      <c r="G284" s="204" t="s">
        <v>1848</v>
      </c>
      <c r="H284" s="63" t="s">
        <v>1852</v>
      </c>
      <c r="I284" s="214"/>
      <c r="J284" s="62">
        <f>COUNTIF(Table48[[#This Row],[Core Set of Children’s Health Care Quality Measures for Medicaid and CHIP (Child Core Set)
Version date: 03/2015]:[
CMS Medicare Part C &amp; D Star Ratings Measures
Version date: 10/2014 (2015) and 2/20/2015 (2016)]],"*yes*")</f>
        <v>1</v>
      </c>
      <c r="K284" s="63"/>
      <c r="L284" s="63"/>
      <c r="M284" s="63"/>
      <c r="N284" s="63"/>
      <c r="O284" s="63"/>
      <c r="P284" s="63"/>
      <c r="Q284" s="63"/>
      <c r="R284" s="63"/>
      <c r="S284" s="287" t="s">
        <v>2113</v>
      </c>
      <c r="T284" s="63"/>
      <c r="U284" s="63"/>
      <c r="V284" s="63"/>
      <c r="W284" s="63"/>
      <c r="X284" s="63"/>
      <c r="Y284" s="63"/>
      <c r="Z284" s="63"/>
      <c r="AA284" s="63"/>
      <c r="AB284" s="63"/>
      <c r="AC284" s="285"/>
      <c r="AD284" s="285"/>
    </row>
    <row r="285" spans="1:30" s="26" customFormat="1" ht="91.5" customHeight="1">
      <c r="A285" s="294" t="s">
        <v>2541</v>
      </c>
      <c r="B285" s="279" t="s">
        <v>1853</v>
      </c>
      <c r="C285" s="84" t="s">
        <v>2707</v>
      </c>
      <c r="D285" s="94"/>
      <c r="E285" s="94"/>
      <c r="F285" s="94"/>
      <c r="G285" s="204" t="s">
        <v>1848</v>
      </c>
      <c r="H285" s="63" t="s">
        <v>1854</v>
      </c>
      <c r="I285" s="214"/>
      <c r="J285" s="62">
        <f>COUNTIF(Table48[[#This Row],[Core Set of Children’s Health Care Quality Measures for Medicaid and CHIP (Child Core Set)
Version date: 03/2015]:[
CMS Medicare Part C &amp; D Star Ratings Measures
Version date: 10/2014 (2015) and 2/20/2015 (2016)]],"*yes*")</f>
        <v>1</v>
      </c>
      <c r="K285" s="63"/>
      <c r="L285" s="63"/>
      <c r="M285" s="63"/>
      <c r="N285" s="63"/>
      <c r="O285" s="63"/>
      <c r="P285" s="63"/>
      <c r="Q285" s="63"/>
      <c r="R285" s="63"/>
      <c r="S285" s="287" t="s">
        <v>2114</v>
      </c>
      <c r="T285" s="63"/>
      <c r="U285" s="63"/>
      <c r="V285" s="63"/>
      <c r="W285" s="63"/>
      <c r="X285" s="63"/>
      <c r="Y285" s="63"/>
      <c r="Z285" s="63"/>
      <c r="AA285" s="63"/>
      <c r="AB285" s="63"/>
      <c r="AC285" s="285"/>
      <c r="AD285" s="285"/>
    </row>
    <row r="286" spans="1:30" s="26" customFormat="1" ht="54" customHeight="1">
      <c r="A286" s="294" t="s">
        <v>2540</v>
      </c>
      <c r="B286" s="279" t="s">
        <v>1855</v>
      </c>
      <c r="C286" s="84" t="s">
        <v>2708</v>
      </c>
      <c r="D286" s="94"/>
      <c r="E286" s="94"/>
      <c r="F286" s="94"/>
      <c r="G286" s="204" t="s">
        <v>1848</v>
      </c>
      <c r="H286" s="63" t="s">
        <v>1856</v>
      </c>
      <c r="I286" s="214"/>
      <c r="J286" s="62">
        <f>COUNTIF(Table48[[#This Row],[Core Set of Children’s Health Care Quality Measures for Medicaid and CHIP (Child Core Set)
Version date: 03/2015]:[
CMS Medicare Part C &amp; D Star Ratings Measures
Version date: 10/2014 (2015) and 2/20/2015 (2016)]],"*yes*")</f>
        <v>1</v>
      </c>
      <c r="K286" s="63"/>
      <c r="L286" s="63"/>
      <c r="M286" s="63"/>
      <c r="N286" s="63"/>
      <c r="O286" s="63"/>
      <c r="P286" s="63"/>
      <c r="Q286" s="63"/>
      <c r="R286" s="63"/>
      <c r="S286" s="287" t="s">
        <v>2115</v>
      </c>
      <c r="T286" s="63"/>
      <c r="U286" s="63"/>
      <c r="V286" s="63"/>
      <c r="W286" s="63"/>
      <c r="X286" s="63"/>
      <c r="Y286" s="63"/>
      <c r="Z286" s="63"/>
      <c r="AA286" s="63"/>
      <c r="AB286" s="63"/>
      <c r="AC286" s="285"/>
      <c r="AD286" s="285"/>
    </row>
    <row r="287" spans="1:30" s="26" customFormat="1" ht="54" customHeight="1">
      <c r="A287" s="294" t="s">
        <v>770</v>
      </c>
      <c r="B287" s="202" t="s">
        <v>426</v>
      </c>
      <c r="C287" s="82" t="s">
        <v>1585</v>
      </c>
      <c r="D287" s="89"/>
      <c r="E287" s="89"/>
      <c r="F287" s="89"/>
      <c r="G287" s="204" t="s">
        <v>3</v>
      </c>
      <c r="H287" s="208" t="s">
        <v>1137</v>
      </c>
      <c r="I287" s="63" t="s">
        <v>9</v>
      </c>
      <c r="J287" s="62">
        <f>COUNTIF(Table48[[#This Row],[Core Set of Children’s Health Care Quality Measures for Medicaid and CHIP (Child Core Set)
Version date: 03/2015]:[
CMS Medicare Part C &amp; D Star Ratings Measures
Version date: 10/2014 (2015) and 2/20/2015 (2016)]],"*yes*")</f>
        <v>0</v>
      </c>
      <c r="K287" s="63"/>
      <c r="L287" s="63"/>
      <c r="M287" s="63"/>
      <c r="N287" s="63"/>
      <c r="O287" s="63"/>
      <c r="P287" s="63"/>
      <c r="Q287" s="63"/>
      <c r="R287" s="63"/>
      <c r="S287" s="285"/>
      <c r="T287" s="63"/>
      <c r="U287" s="63"/>
      <c r="V287" s="63"/>
      <c r="W287" s="63"/>
      <c r="X287" s="63" t="s">
        <v>1</v>
      </c>
      <c r="Y287" s="63"/>
      <c r="Z287" s="63"/>
      <c r="AA287" s="63"/>
      <c r="AB287" s="63"/>
      <c r="AC287" s="285"/>
      <c r="AD287" s="285"/>
    </row>
    <row r="288" spans="1:30" s="26" customFormat="1" ht="54" customHeight="1">
      <c r="A288" s="294" t="s">
        <v>771</v>
      </c>
      <c r="B288" s="202" t="s">
        <v>427</v>
      </c>
      <c r="C288" s="82" t="s">
        <v>1586</v>
      </c>
      <c r="D288" s="89"/>
      <c r="E288" s="89"/>
      <c r="F288" s="89"/>
      <c r="G288" s="204" t="s">
        <v>3</v>
      </c>
      <c r="H288" s="208" t="s">
        <v>2584</v>
      </c>
      <c r="I288" s="63" t="s">
        <v>9</v>
      </c>
      <c r="J288" s="62">
        <f>COUNTIF(Table48[[#This Row],[Core Set of Children’s Health Care Quality Measures for Medicaid and CHIP (Child Core Set)
Version date: 03/2015]:[
CMS Medicare Part C &amp; D Star Ratings Measures
Version date: 10/2014 (2015) and 2/20/2015 (2016)]],"*yes*")</f>
        <v>0</v>
      </c>
      <c r="K288" s="63"/>
      <c r="L288" s="63"/>
      <c r="M288" s="63"/>
      <c r="N288" s="63"/>
      <c r="O288" s="63"/>
      <c r="P288" s="63"/>
      <c r="Q288" s="63"/>
      <c r="R288" s="63"/>
      <c r="S288" s="285"/>
      <c r="T288" s="63"/>
      <c r="U288" s="63"/>
      <c r="V288" s="63"/>
      <c r="W288" s="63"/>
      <c r="X288" s="63" t="s">
        <v>1</v>
      </c>
      <c r="Y288" s="63"/>
      <c r="Z288" s="63"/>
      <c r="AA288" s="63"/>
      <c r="AB288" s="63"/>
      <c r="AC288" s="285"/>
      <c r="AD288" s="285"/>
    </row>
    <row r="289" spans="1:30" s="26" customFormat="1" ht="54" customHeight="1">
      <c r="A289" s="294" t="s">
        <v>2682</v>
      </c>
      <c r="B289" s="202" t="s">
        <v>2691</v>
      </c>
      <c r="C289" s="202" t="s">
        <v>2688</v>
      </c>
      <c r="D289" s="94"/>
      <c r="E289" s="94"/>
      <c r="F289" s="94"/>
      <c r="G289" s="318" t="s">
        <v>2689</v>
      </c>
      <c r="H289" s="63" t="s">
        <v>2690</v>
      </c>
      <c r="I289" s="214" t="s">
        <v>9</v>
      </c>
      <c r="J289" s="62">
        <f>COUNTIF(Table48[[#This Row],[Core Set of Children’s Health Care Quality Measures for Medicaid and CHIP (Child Core Set)
Version date: 03/2015]:[
CMS Medicare Part C &amp; D Star Ratings Measures
Version date: 10/2014 (2015) and 2/20/2015 (2016)]],"*yes*")</f>
        <v>0</v>
      </c>
      <c r="K289" s="63"/>
      <c r="L289" s="63"/>
      <c r="M289" s="63"/>
      <c r="N289" s="63"/>
      <c r="O289" s="63"/>
      <c r="P289" s="63"/>
      <c r="Q289" s="63"/>
      <c r="R289" s="63"/>
      <c r="S289" s="285"/>
      <c r="T289" s="63"/>
      <c r="U289" s="63"/>
      <c r="V289" s="63"/>
      <c r="W289" s="63"/>
      <c r="X289" s="63"/>
      <c r="Y289" s="63"/>
      <c r="Z289" s="63"/>
      <c r="AA289" s="63"/>
      <c r="AB289" s="63"/>
      <c r="AC289" s="285"/>
      <c r="AD289" s="285" t="s">
        <v>1</v>
      </c>
    </row>
    <row r="290" spans="1:30" s="26" customFormat="1" ht="54" customHeight="1">
      <c r="A290" s="294" t="s">
        <v>2683</v>
      </c>
      <c r="B290" s="202" t="s">
        <v>2696</v>
      </c>
      <c r="C290" s="202" t="s">
        <v>2692</v>
      </c>
      <c r="D290" s="94"/>
      <c r="E290" s="94"/>
      <c r="F290" s="94"/>
      <c r="G290" s="300" t="s">
        <v>2689</v>
      </c>
      <c r="H290" s="63" t="s">
        <v>2693</v>
      </c>
      <c r="I290" s="214" t="s">
        <v>9</v>
      </c>
      <c r="J290" s="62">
        <f>COUNTIF(Table48[[#This Row],[Core Set of Children’s Health Care Quality Measures for Medicaid and CHIP (Child Core Set)
Version date: 03/2015]:[
CMS Medicare Part C &amp; D Star Ratings Measures
Version date: 10/2014 (2015) and 2/20/2015 (2016)]],"*yes*")</f>
        <v>1</v>
      </c>
      <c r="K290" s="63"/>
      <c r="L290" s="63"/>
      <c r="M290" s="63"/>
      <c r="N290" s="63"/>
      <c r="O290" s="63"/>
      <c r="P290" s="63"/>
      <c r="Q290" s="63"/>
      <c r="R290" s="63"/>
      <c r="S290" s="285"/>
      <c r="T290" s="63" t="s">
        <v>1</v>
      </c>
      <c r="U290" s="63"/>
      <c r="V290" s="63"/>
      <c r="W290" s="63"/>
      <c r="X290" s="63"/>
      <c r="Y290" s="63"/>
      <c r="Z290" s="63"/>
      <c r="AA290" s="63"/>
      <c r="AB290" s="63"/>
      <c r="AC290" s="285"/>
      <c r="AD290" s="285" t="s">
        <v>1</v>
      </c>
    </row>
    <row r="291" spans="1:30" s="26" customFormat="1" ht="54" customHeight="1">
      <c r="A291" s="294" t="s">
        <v>2843</v>
      </c>
      <c r="B291" s="279" t="s">
        <v>2851</v>
      </c>
      <c r="C291" s="319" t="s">
        <v>2898</v>
      </c>
      <c r="D291" s="94"/>
      <c r="E291" s="94"/>
      <c r="F291" s="94"/>
      <c r="G291" s="204" t="s">
        <v>328</v>
      </c>
      <c r="H291" s="208" t="s">
        <v>2850</v>
      </c>
      <c r="I291" s="63" t="s">
        <v>2676</v>
      </c>
      <c r="J291" s="62">
        <f>COUNTA(K291:T291)</f>
        <v>0</v>
      </c>
      <c r="K291" s="63"/>
      <c r="L291" s="63"/>
      <c r="M291" s="63"/>
      <c r="N291" s="63"/>
      <c r="O291" s="63"/>
      <c r="P291" s="63"/>
      <c r="Q291" s="63"/>
      <c r="R291" s="63"/>
      <c r="S291" s="285"/>
      <c r="T291" s="63"/>
      <c r="U291" s="63"/>
      <c r="V291" s="63" t="s">
        <v>1</v>
      </c>
      <c r="W291" s="63"/>
      <c r="X291" s="63"/>
      <c r="Y291" s="63"/>
      <c r="Z291" s="63"/>
      <c r="AA291" s="63"/>
      <c r="AB291" s="63"/>
      <c r="AC291" s="285"/>
      <c r="AD291" s="285"/>
    </row>
    <row r="292" spans="1:30" s="26" customFormat="1" ht="54" customHeight="1">
      <c r="A292" s="294" t="s">
        <v>772</v>
      </c>
      <c r="B292" s="202" t="s">
        <v>1138</v>
      </c>
      <c r="C292" s="82" t="s">
        <v>1587</v>
      </c>
      <c r="D292" s="89"/>
      <c r="E292" s="89"/>
      <c r="F292" s="89"/>
      <c r="G292" s="204" t="s">
        <v>3</v>
      </c>
      <c r="H292" s="208" t="s">
        <v>1473</v>
      </c>
      <c r="I292" s="63" t="s">
        <v>564</v>
      </c>
      <c r="J292" s="62">
        <f>COUNTIF(Table48[[#This Row],[Core Set of Children’s Health Care Quality Measures for Medicaid and CHIP (Child Core Set)
Version date: 03/2015]:[
CMS Medicare Part C &amp; D Star Ratings Measures
Version date: 10/2014 (2015) and 2/20/2015 (2016)]],"*yes*")</f>
        <v>0</v>
      </c>
      <c r="K292" s="63"/>
      <c r="L292" s="63"/>
      <c r="M292" s="63"/>
      <c r="N292" s="63"/>
      <c r="O292" s="63"/>
      <c r="P292" s="63"/>
      <c r="Q292" s="63"/>
      <c r="R292" s="63"/>
      <c r="S292" s="285"/>
      <c r="T292" s="63"/>
      <c r="U292" s="63"/>
      <c r="V292" s="63" t="s">
        <v>2794</v>
      </c>
      <c r="W292" s="63"/>
      <c r="X292" s="63"/>
      <c r="Y292" s="63"/>
      <c r="Z292" s="63"/>
      <c r="AA292" s="63"/>
      <c r="AB292" s="63"/>
      <c r="AC292" s="285"/>
      <c r="AD292" s="285"/>
    </row>
    <row r="293" spans="1:30" s="26" customFormat="1" ht="54" customHeight="1">
      <c r="A293" s="294" t="s">
        <v>2844</v>
      </c>
      <c r="B293" s="279" t="s">
        <v>2852</v>
      </c>
      <c r="C293" s="296" t="s">
        <v>2903</v>
      </c>
      <c r="D293" s="94"/>
      <c r="E293" s="94"/>
      <c r="F293" s="94"/>
      <c r="G293" s="204" t="s">
        <v>328</v>
      </c>
      <c r="H293" s="208" t="s">
        <v>2853</v>
      </c>
      <c r="I293" s="63" t="s">
        <v>2676</v>
      </c>
      <c r="J293" s="62">
        <f>COUNTA(K293:T293)</f>
        <v>0</v>
      </c>
      <c r="K293" s="63"/>
      <c r="L293" s="63"/>
      <c r="M293" s="63"/>
      <c r="N293" s="63"/>
      <c r="O293" s="63"/>
      <c r="P293" s="63"/>
      <c r="Q293" s="63"/>
      <c r="R293" s="63"/>
      <c r="S293" s="285"/>
      <c r="T293" s="63"/>
      <c r="U293" s="63"/>
      <c r="V293" s="63" t="s">
        <v>1</v>
      </c>
      <c r="W293" s="63"/>
      <c r="X293" s="63"/>
      <c r="Y293" s="63"/>
      <c r="Z293" s="63"/>
      <c r="AA293" s="63"/>
      <c r="AB293" s="63"/>
      <c r="AC293" s="285"/>
      <c r="AD293" s="285"/>
    </row>
    <row r="294" spans="1:30" s="26" customFormat="1" ht="54" customHeight="1">
      <c r="A294" s="294" t="s">
        <v>2845</v>
      </c>
      <c r="B294" s="279" t="s">
        <v>2854</v>
      </c>
      <c r="C294" s="296" t="s">
        <v>2902</v>
      </c>
      <c r="D294" s="94"/>
      <c r="E294" s="94"/>
      <c r="F294" s="94"/>
      <c r="G294" s="204" t="s">
        <v>328</v>
      </c>
      <c r="H294" s="208" t="s">
        <v>2855</v>
      </c>
      <c r="I294" s="63" t="s">
        <v>2676</v>
      </c>
      <c r="J294" s="62">
        <f>COUNTA(K294:T294)</f>
        <v>0</v>
      </c>
      <c r="K294" s="63"/>
      <c r="L294" s="63"/>
      <c r="M294" s="63"/>
      <c r="N294" s="63"/>
      <c r="O294" s="63"/>
      <c r="P294" s="63"/>
      <c r="Q294" s="63"/>
      <c r="R294" s="63"/>
      <c r="S294" s="285"/>
      <c r="T294" s="63"/>
      <c r="U294" s="63"/>
      <c r="V294" s="63" t="s">
        <v>1</v>
      </c>
      <c r="W294" s="63"/>
      <c r="X294" s="63"/>
      <c r="Y294" s="63"/>
      <c r="Z294" s="63"/>
      <c r="AA294" s="63"/>
      <c r="AB294" s="63"/>
      <c r="AC294" s="285"/>
      <c r="AD294" s="285"/>
    </row>
    <row r="295" spans="1:30" s="26" customFormat="1" ht="54" customHeight="1">
      <c r="A295" s="294" t="s">
        <v>773</v>
      </c>
      <c r="B295" s="202" t="s">
        <v>428</v>
      </c>
      <c r="C295" s="82">
        <v>1659</v>
      </c>
      <c r="D295" s="89"/>
      <c r="E295" s="89"/>
      <c r="F295" s="89"/>
      <c r="G295" s="204" t="s">
        <v>3</v>
      </c>
      <c r="H295" s="208" t="s">
        <v>1139</v>
      </c>
      <c r="I295" s="63" t="s">
        <v>564</v>
      </c>
      <c r="J295" s="62">
        <f>COUNTIF(Table48[[#This Row],[Core Set of Children’s Health Care Quality Measures for Medicaid and CHIP (Child Core Set)
Version date: 03/2015]:[
CMS Medicare Part C &amp; D Star Ratings Measures
Version date: 10/2014 (2015) and 2/20/2015 (2016)]],"*yes*")</f>
        <v>0</v>
      </c>
      <c r="K295" s="63"/>
      <c r="L295" s="63"/>
      <c r="M295" s="63"/>
      <c r="N295" s="63"/>
      <c r="O295" s="63"/>
      <c r="P295" s="63"/>
      <c r="Q295" s="63"/>
      <c r="R295" s="63"/>
      <c r="S295" s="285"/>
      <c r="T295" s="63"/>
      <c r="U295" s="63"/>
      <c r="V295" s="63" t="s">
        <v>1</v>
      </c>
      <c r="W295" s="63" t="s">
        <v>429</v>
      </c>
      <c r="X295" s="63" t="s">
        <v>1</v>
      </c>
      <c r="Y295" s="63"/>
      <c r="Z295" s="63"/>
      <c r="AA295" s="63"/>
      <c r="AB295" s="63"/>
      <c r="AC295" s="285"/>
      <c r="AD295" s="285" t="s">
        <v>1</v>
      </c>
    </row>
    <row r="296" spans="1:30" s="26" customFormat="1" ht="54" customHeight="1">
      <c r="A296" s="294" t="s">
        <v>2846</v>
      </c>
      <c r="B296" s="279" t="s">
        <v>2857</v>
      </c>
      <c r="C296" s="319" t="s">
        <v>2901</v>
      </c>
      <c r="D296" s="94"/>
      <c r="E296" s="94"/>
      <c r="F296" s="94"/>
      <c r="G296" s="204" t="s">
        <v>328</v>
      </c>
      <c r="H296" s="208" t="s">
        <v>2856</v>
      </c>
      <c r="I296" s="63" t="s">
        <v>2676</v>
      </c>
      <c r="J296" s="62">
        <f>COUNTA(K296:T296)</f>
        <v>0</v>
      </c>
      <c r="K296" s="63"/>
      <c r="L296" s="63"/>
      <c r="M296" s="63"/>
      <c r="N296" s="63"/>
      <c r="O296" s="63"/>
      <c r="P296" s="63"/>
      <c r="Q296" s="63"/>
      <c r="R296" s="63"/>
      <c r="S296" s="285"/>
      <c r="T296" s="63"/>
      <c r="U296" s="63"/>
      <c r="V296" s="63" t="s">
        <v>1</v>
      </c>
      <c r="W296" s="63"/>
      <c r="X296" s="63"/>
      <c r="Y296" s="63"/>
      <c r="Z296" s="63"/>
      <c r="AA296" s="63"/>
      <c r="AB296" s="63"/>
      <c r="AC296" s="285"/>
      <c r="AD296" s="285"/>
    </row>
    <row r="297" spans="1:30" s="26" customFormat="1" ht="54" customHeight="1">
      <c r="A297" s="294" t="s">
        <v>2847</v>
      </c>
      <c r="B297" s="279" t="s">
        <v>2858</v>
      </c>
      <c r="C297" s="84" t="s">
        <v>2860</v>
      </c>
      <c r="D297" s="94"/>
      <c r="E297" s="94"/>
      <c r="F297" s="94"/>
      <c r="G297" s="204" t="s">
        <v>328</v>
      </c>
      <c r="H297" s="208" t="s">
        <v>2859</v>
      </c>
      <c r="I297" s="63" t="s">
        <v>2676</v>
      </c>
      <c r="J297" s="62">
        <f>COUNTA(K297:T297)</f>
        <v>0</v>
      </c>
      <c r="K297" s="63"/>
      <c r="L297" s="63"/>
      <c r="M297" s="63"/>
      <c r="N297" s="63"/>
      <c r="O297" s="63"/>
      <c r="P297" s="63"/>
      <c r="Q297" s="63"/>
      <c r="R297" s="63"/>
      <c r="S297" s="285"/>
      <c r="T297" s="63"/>
      <c r="U297" s="63"/>
      <c r="V297" s="63" t="s">
        <v>1</v>
      </c>
      <c r="W297" s="63"/>
      <c r="X297" s="63"/>
      <c r="Y297" s="63"/>
      <c r="Z297" s="63"/>
      <c r="AA297" s="63"/>
      <c r="AB297" s="63"/>
      <c r="AC297" s="285"/>
      <c r="AD297" s="285"/>
    </row>
    <row r="298" spans="1:30" s="26" customFormat="1" ht="54" customHeight="1">
      <c r="A298" s="294" t="s">
        <v>2861</v>
      </c>
      <c r="B298" s="202" t="s">
        <v>2864</v>
      </c>
      <c r="C298" s="84" t="s">
        <v>2862</v>
      </c>
      <c r="D298" s="94"/>
      <c r="E298" s="94"/>
      <c r="F298" s="94"/>
      <c r="G298" s="204" t="s">
        <v>328</v>
      </c>
      <c r="H298" s="208" t="s">
        <v>2863</v>
      </c>
      <c r="I298" s="63" t="s">
        <v>2676</v>
      </c>
      <c r="J298" s="62">
        <f>COUNTA(K298:T298)</f>
        <v>0</v>
      </c>
      <c r="K298" s="63"/>
      <c r="L298" s="63"/>
      <c r="M298" s="63"/>
      <c r="N298" s="63"/>
      <c r="O298" s="63"/>
      <c r="P298" s="63"/>
      <c r="Q298" s="63"/>
      <c r="R298" s="63"/>
      <c r="S298" s="285"/>
      <c r="T298" s="63"/>
      <c r="U298" s="63"/>
      <c r="V298" s="63" t="s">
        <v>1</v>
      </c>
      <c r="W298" s="63"/>
      <c r="X298" s="63"/>
      <c r="Y298" s="63"/>
      <c r="Z298" s="63"/>
      <c r="AA298" s="63"/>
      <c r="AB298" s="63"/>
      <c r="AC298" s="285"/>
      <c r="AD298" s="285"/>
    </row>
    <row r="299" spans="1:30" s="26" customFormat="1" ht="54" customHeight="1">
      <c r="A299" s="294" t="s">
        <v>2525</v>
      </c>
      <c r="B299" s="279" t="s">
        <v>1857</v>
      </c>
      <c r="C299" s="84" t="s">
        <v>2709</v>
      </c>
      <c r="D299" s="94"/>
      <c r="E299" s="94"/>
      <c r="F299" s="94"/>
      <c r="G299" s="204" t="s">
        <v>1755</v>
      </c>
      <c r="H299" s="63" t="s">
        <v>1858</v>
      </c>
      <c r="I299" s="214"/>
      <c r="J299" s="62">
        <f>COUNTIF(Table48[[#This Row],[Core Set of Children’s Health Care Quality Measures for Medicaid and CHIP (Child Core Set)
Version date: 03/2015]:[
CMS Medicare Part C &amp; D Star Ratings Measures
Version date: 10/2014 (2015) and 2/20/2015 (2016)]],"*yes*")</f>
        <v>1</v>
      </c>
      <c r="K299" s="63"/>
      <c r="L299" s="63"/>
      <c r="M299" s="63"/>
      <c r="N299" s="63"/>
      <c r="O299" s="63"/>
      <c r="P299" s="63"/>
      <c r="Q299" s="63"/>
      <c r="R299" s="63"/>
      <c r="S299" s="287" t="s">
        <v>2116</v>
      </c>
      <c r="T299" s="63"/>
      <c r="U299" s="63"/>
      <c r="V299" s="63"/>
      <c r="W299" s="63"/>
      <c r="X299" s="63"/>
      <c r="Y299" s="63"/>
      <c r="Z299" s="63"/>
      <c r="AA299" s="63"/>
      <c r="AB299" s="63"/>
      <c r="AC299" s="285"/>
      <c r="AD299" s="285"/>
    </row>
    <row r="300" spans="1:30" s="26" customFormat="1" ht="54" customHeight="1">
      <c r="A300" s="294" t="s">
        <v>2433</v>
      </c>
      <c r="B300" s="279" t="s">
        <v>1859</v>
      </c>
      <c r="C300" s="84" t="s">
        <v>2710</v>
      </c>
      <c r="D300" s="94"/>
      <c r="E300" s="94"/>
      <c r="F300" s="94"/>
      <c r="G300" s="204" t="s">
        <v>1755</v>
      </c>
      <c r="H300" s="63" t="s">
        <v>1860</v>
      </c>
      <c r="I300" s="214"/>
      <c r="J300" s="62">
        <f>COUNTIF(Table48[[#This Row],[Core Set of Children’s Health Care Quality Measures for Medicaid and CHIP (Child Core Set)
Version date: 03/2015]:[
CMS Medicare Part C &amp; D Star Ratings Measures
Version date: 10/2014 (2015) and 2/20/2015 (2016)]],"*yes*")</f>
        <v>1</v>
      </c>
      <c r="K300" s="63"/>
      <c r="L300" s="63"/>
      <c r="M300" s="63"/>
      <c r="N300" s="63"/>
      <c r="O300" s="63"/>
      <c r="P300" s="63"/>
      <c r="Q300" s="63"/>
      <c r="R300" s="63"/>
      <c r="S300" s="287" t="s">
        <v>2117</v>
      </c>
      <c r="T300" s="63"/>
      <c r="U300" s="63"/>
      <c r="V300" s="63"/>
      <c r="W300" s="63"/>
      <c r="X300" s="63"/>
      <c r="Y300" s="63"/>
      <c r="Z300" s="63"/>
      <c r="AA300" s="63"/>
      <c r="AB300" s="63"/>
      <c r="AC300" s="285"/>
      <c r="AD300" s="285"/>
    </row>
    <row r="301" spans="1:30" s="26" customFormat="1" ht="54" customHeight="1">
      <c r="A301" s="294" t="s">
        <v>774</v>
      </c>
      <c r="B301" s="202" t="s">
        <v>1144</v>
      </c>
      <c r="C301" s="82" t="s">
        <v>1588</v>
      </c>
      <c r="D301" s="89"/>
      <c r="E301" s="89"/>
      <c r="F301" s="89"/>
      <c r="G301" s="204" t="s">
        <v>229</v>
      </c>
      <c r="H301" s="208" t="s">
        <v>1140</v>
      </c>
      <c r="I301" s="63" t="s">
        <v>564</v>
      </c>
      <c r="J301" s="62">
        <f>COUNTIF(Table48[[#This Row],[Core Set of Children’s Health Care Quality Measures for Medicaid and CHIP (Child Core Set)
Version date: 03/2015]:[
CMS Medicare Part C &amp; D Star Ratings Measures
Version date: 10/2014 (2015) and 2/20/2015 (2016)]],"*yes*")</f>
        <v>0</v>
      </c>
      <c r="K301" s="63"/>
      <c r="L301" s="63"/>
      <c r="M301" s="63"/>
      <c r="N301" s="63"/>
      <c r="O301" s="63"/>
      <c r="P301" s="63"/>
      <c r="Q301" s="63"/>
      <c r="R301" s="63"/>
      <c r="S301" s="285"/>
      <c r="T301" s="63"/>
      <c r="U301" s="63"/>
      <c r="V301" s="63"/>
      <c r="W301" s="63"/>
      <c r="X301" s="63" t="s">
        <v>1</v>
      </c>
      <c r="Y301" s="63"/>
      <c r="Z301" s="63"/>
      <c r="AA301" s="63"/>
      <c r="AB301" s="63"/>
      <c r="AC301" s="285"/>
      <c r="AD301" s="285"/>
    </row>
    <row r="302" spans="1:30" s="26" customFormat="1" ht="54" customHeight="1">
      <c r="A302" s="294" t="s">
        <v>775</v>
      </c>
      <c r="B302" s="202" t="s">
        <v>430</v>
      </c>
      <c r="C302" s="82" t="s">
        <v>1589</v>
      </c>
      <c r="D302" s="89"/>
      <c r="E302" s="89"/>
      <c r="F302" s="89"/>
      <c r="G302" s="204" t="s">
        <v>229</v>
      </c>
      <c r="H302" s="208" t="s">
        <v>1141</v>
      </c>
      <c r="I302" s="63" t="s">
        <v>564</v>
      </c>
      <c r="J302" s="62">
        <f>COUNTIF(Table48[[#This Row],[Core Set of Children’s Health Care Quality Measures for Medicaid and CHIP (Child Core Set)
Version date: 03/2015]:[
CMS Medicare Part C &amp; D Star Ratings Measures
Version date: 10/2014 (2015) and 2/20/2015 (2016)]],"*yes*")</f>
        <v>0</v>
      </c>
      <c r="K302" s="63"/>
      <c r="L302" s="63"/>
      <c r="M302" s="63"/>
      <c r="N302" s="63"/>
      <c r="O302" s="63"/>
      <c r="P302" s="63"/>
      <c r="Q302" s="63"/>
      <c r="R302" s="63"/>
      <c r="S302" s="285"/>
      <c r="T302" s="63"/>
      <c r="U302" s="63"/>
      <c r="V302" s="63"/>
      <c r="W302" s="63"/>
      <c r="X302" s="63" t="s">
        <v>1</v>
      </c>
      <c r="Y302" s="63"/>
      <c r="Z302" s="63"/>
      <c r="AA302" s="63"/>
      <c r="AB302" s="63"/>
      <c r="AC302" s="285"/>
      <c r="AD302" s="285"/>
    </row>
    <row r="303" spans="1:30" s="26" customFormat="1" ht="54" customHeight="1">
      <c r="A303" s="294" t="s">
        <v>777</v>
      </c>
      <c r="B303" s="202" t="s">
        <v>431</v>
      </c>
      <c r="C303" s="82" t="s">
        <v>1590</v>
      </c>
      <c r="D303" s="89"/>
      <c r="E303" s="89"/>
      <c r="F303" s="89"/>
      <c r="G303" s="204" t="s">
        <v>3</v>
      </c>
      <c r="H303" s="208" t="s">
        <v>1124</v>
      </c>
      <c r="I303" s="63" t="s">
        <v>9</v>
      </c>
      <c r="J303" s="62">
        <f>COUNTIF(Table48[[#This Row],[Core Set of Children’s Health Care Quality Measures for Medicaid and CHIP (Child Core Set)
Version date: 03/2015]:[
CMS Medicare Part C &amp; D Star Ratings Measures
Version date: 10/2014 (2015) and 2/20/2015 (2016)]],"*yes*")</f>
        <v>2</v>
      </c>
      <c r="K303" s="63"/>
      <c r="L303" s="63" t="s">
        <v>909</v>
      </c>
      <c r="M303" s="63"/>
      <c r="N303" s="63"/>
      <c r="O303" s="63" t="s">
        <v>204</v>
      </c>
      <c r="P303" s="63"/>
      <c r="Q303" s="63"/>
      <c r="R303" s="63"/>
      <c r="S303" s="285"/>
      <c r="T303" s="63"/>
      <c r="U303" s="63"/>
      <c r="V303" s="63"/>
      <c r="W303" s="63"/>
      <c r="X303" s="63" t="s">
        <v>1</v>
      </c>
      <c r="Y303" s="63"/>
      <c r="Z303" s="63"/>
      <c r="AA303" s="63"/>
      <c r="AB303" s="63"/>
      <c r="AC303" s="285"/>
      <c r="AD303" s="285"/>
    </row>
    <row r="304" spans="1:30" s="26" customFormat="1" ht="54" customHeight="1">
      <c r="A304" s="294" t="s">
        <v>778</v>
      </c>
      <c r="B304" s="202" t="s">
        <v>514</v>
      </c>
      <c r="C304" s="82" t="s">
        <v>15</v>
      </c>
      <c r="D304" s="89"/>
      <c r="E304" s="89" t="s">
        <v>513</v>
      </c>
      <c r="F304" s="89"/>
      <c r="G304" s="204" t="s">
        <v>115</v>
      </c>
      <c r="H304" s="208" t="s">
        <v>1242</v>
      </c>
      <c r="I304" s="63" t="s">
        <v>9</v>
      </c>
      <c r="J304" s="62">
        <f>COUNTIF(Table48[[#This Row],[Core Set of Children’s Health Care Quality Measures for Medicaid and CHIP (Child Core Set)
Version date: 03/2015]:[
CMS Medicare Part C &amp; D Star Ratings Measures
Version date: 10/2014 (2015) and 2/20/2015 (2016)]],"*yes*")</f>
        <v>1</v>
      </c>
      <c r="K304" s="63" t="s">
        <v>1</v>
      </c>
      <c r="L304" s="63"/>
      <c r="M304" s="63"/>
      <c r="N304" s="63"/>
      <c r="O304" s="63"/>
      <c r="P304" s="63"/>
      <c r="Q304" s="63"/>
      <c r="R304" s="63"/>
      <c r="S304" s="285"/>
      <c r="T304" s="63"/>
      <c r="U304" s="63"/>
      <c r="V304" s="63"/>
      <c r="W304" s="63"/>
      <c r="X304" s="63"/>
      <c r="Y304" s="63">
        <v>5</v>
      </c>
      <c r="Z304" s="63"/>
      <c r="AA304" s="63"/>
      <c r="AB304" s="63"/>
      <c r="AC304" s="285"/>
      <c r="AD304" s="285"/>
    </row>
    <row r="305" spans="1:30" s="26" customFormat="1" ht="54" customHeight="1">
      <c r="A305" s="294" t="s">
        <v>2480</v>
      </c>
      <c r="B305" s="279" t="s">
        <v>1861</v>
      </c>
      <c r="C305" s="84" t="s">
        <v>2711</v>
      </c>
      <c r="D305" s="94"/>
      <c r="E305" s="94"/>
      <c r="F305" s="94"/>
      <c r="G305" s="204" t="s">
        <v>533</v>
      </c>
      <c r="H305" s="63" t="s">
        <v>1862</v>
      </c>
      <c r="I305" s="214"/>
      <c r="J305" s="62">
        <f>COUNTIF(Table48[[#This Row],[Core Set of Children’s Health Care Quality Measures for Medicaid and CHIP (Child Core Set)
Version date: 03/2015]:[
CMS Medicare Part C &amp; D Star Ratings Measures
Version date: 10/2014 (2015) and 2/20/2015 (2016)]],"*yes*")</f>
        <v>1</v>
      </c>
      <c r="K305" s="63"/>
      <c r="L305" s="63"/>
      <c r="M305" s="63"/>
      <c r="N305" s="63"/>
      <c r="O305" s="63"/>
      <c r="P305" s="63"/>
      <c r="Q305" s="63"/>
      <c r="R305" s="63"/>
      <c r="S305" s="287" t="s">
        <v>2118</v>
      </c>
      <c r="T305" s="63"/>
      <c r="U305" s="63"/>
      <c r="V305" s="63"/>
      <c r="W305" s="63"/>
      <c r="X305" s="63"/>
      <c r="Y305" s="63"/>
      <c r="Z305" s="63"/>
      <c r="AA305" s="63"/>
      <c r="AB305" s="63"/>
      <c r="AC305" s="285"/>
      <c r="AD305" s="285"/>
    </row>
    <row r="306" spans="1:30" s="26" customFormat="1" ht="54" customHeight="1">
      <c r="A306" s="294" t="s">
        <v>2479</v>
      </c>
      <c r="B306" s="279" t="s">
        <v>1863</v>
      </c>
      <c r="C306" s="84" t="s">
        <v>2712</v>
      </c>
      <c r="D306" s="94"/>
      <c r="E306" s="94"/>
      <c r="F306" s="94"/>
      <c r="G306" s="204" t="s">
        <v>533</v>
      </c>
      <c r="H306" s="63" t="s">
        <v>1864</v>
      </c>
      <c r="I306" s="214"/>
      <c r="J306" s="62">
        <f>COUNTIF(Table48[[#This Row],[Core Set of Children’s Health Care Quality Measures for Medicaid and CHIP (Child Core Set)
Version date: 03/2015]:[
CMS Medicare Part C &amp; D Star Ratings Measures
Version date: 10/2014 (2015) and 2/20/2015 (2016)]],"*yes*")</f>
        <v>1</v>
      </c>
      <c r="K306" s="63"/>
      <c r="L306" s="63"/>
      <c r="M306" s="63"/>
      <c r="N306" s="63"/>
      <c r="O306" s="63"/>
      <c r="P306" s="63"/>
      <c r="Q306" s="63"/>
      <c r="R306" s="63"/>
      <c r="S306" s="287" t="s">
        <v>2119</v>
      </c>
      <c r="T306" s="63"/>
      <c r="U306" s="63"/>
      <c r="V306" s="63"/>
      <c r="W306" s="63"/>
      <c r="X306" s="63"/>
      <c r="Y306" s="63"/>
      <c r="Z306" s="63"/>
      <c r="AA306" s="63"/>
      <c r="AB306" s="63"/>
      <c r="AC306" s="285"/>
      <c r="AD306" s="285"/>
    </row>
    <row r="307" spans="1:30" s="26" customFormat="1" ht="54" customHeight="1">
      <c r="A307" s="294" t="s">
        <v>2481</v>
      </c>
      <c r="B307" s="279" t="s">
        <v>2609</v>
      </c>
      <c r="C307" s="84" t="s">
        <v>2713</v>
      </c>
      <c r="D307" s="94"/>
      <c r="E307" s="94"/>
      <c r="F307" s="94"/>
      <c r="G307" s="204" t="s">
        <v>533</v>
      </c>
      <c r="H307" s="63" t="s">
        <v>2610</v>
      </c>
      <c r="I307" s="214"/>
      <c r="J307" s="62">
        <f>COUNTIF(Table48[[#This Row],[Core Set of Children’s Health Care Quality Measures for Medicaid and CHIP (Child Core Set)
Version date: 03/2015]:[
CMS Medicare Part C &amp; D Star Ratings Measures
Version date: 10/2014 (2015) and 2/20/2015 (2016)]],"*yes*")</f>
        <v>1</v>
      </c>
      <c r="K307" s="63"/>
      <c r="L307" s="63"/>
      <c r="M307" s="63"/>
      <c r="N307" s="63"/>
      <c r="O307" s="63"/>
      <c r="P307" s="63"/>
      <c r="Q307" s="63"/>
      <c r="R307" s="63"/>
      <c r="S307" s="287" t="s">
        <v>2120</v>
      </c>
      <c r="T307" s="63"/>
      <c r="U307" s="63"/>
      <c r="V307" s="63"/>
      <c r="W307" s="63"/>
      <c r="X307" s="63"/>
      <c r="Y307" s="63"/>
      <c r="Z307" s="63"/>
      <c r="AA307" s="63"/>
      <c r="AB307" s="63"/>
      <c r="AC307" s="285"/>
      <c r="AD307" s="285"/>
    </row>
    <row r="308" spans="1:30" s="26" customFormat="1" ht="54" customHeight="1">
      <c r="A308" s="294" t="s">
        <v>2562</v>
      </c>
      <c r="B308" s="279" t="s">
        <v>1865</v>
      </c>
      <c r="C308" s="84" t="s">
        <v>2714</v>
      </c>
      <c r="D308" s="94"/>
      <c r="E308" s="94"/>
      <c r="F308" s="94"/>
      <c r="G308" s="204" t="s">
        <v>3</v>
      </c>
      <c r="H308" s="63" t="s">
        <v>1866</v>
      </c>
      <c r="I308" s="214"/>
      <c r="J308" s="62">
        <f>COUNTIF(Table48[[#This Row],[Core Set of Children’s Health Care Quality Measures for Medicaid and CHIP (Child Core Set)
Version date: 03/2015]:[
CMS Medicare Part C &amp; D Star Ratings Measures
Version date: 10/2014 (2015) and 2/20/2015 (2016)]],"*yes*")</f>
        <v>1</v>
      </c>
      <c r="K308" s="63"/>
      <c r="L308" s="63"/>
      <c r="M308" s="63"/>
      <c r="N308" s="63"/>
      <c r="O308" s="63"/>
      <c r="P308" s="63"/>
      <c r="Q308" s="63"/>
      <c r="R308" s="63"/>
      <c r="S308" s="287" t="s">
        <v>2121</v>
      </c>
      <c r="T308" s="63"/>
      <c r="U308" s="63"/>
      <c r="V308" s="63"/>
      <c r="W308" s="63"/>
      <c r="X308" s="63"/>
      <c r="Y308" s="63"/>
      <c r="Z308" s="63"/>
      <c r="AA308" s="63"/>
      <c r="AB308" s="63"/>
      <c r="AC308" s="285"/>
      <c r="AD308" s="285"/>
    </row>
    <row r="309" spans="1:30" s="26" customFormat="1" ht="54" customHeight="1">
      <c r="A309" s="294" t="s">
        <v>2871</v>
      </c>
      <c r="B309" s="202" t="s">
        <v>2872</v>
      </c>
      <c r="C309" s="84" t="s">
        <v>2877</v>
      </c>
      <c r="D309" s="94"/>
      <c r="E309" s="94"/>
      <c r="F309" s="94"/>
      <c r="G309" s="303" t="s">
        <v>3</v>
      </c>
      <c r="H309" s="208" t="s">
        <v>2873</v>
      </c>
      <c r="I309" s="63" t="s">
        <v>9</v>
      </c>
      <c r="J309" s="62">
        <f>COUNTA(K309:T309)</f>
        <v>0</v>
      </c>
      <c r="K309" s="63"/>
      <c r="L309" s="63"/>
      <c r="M309" s="63"/>
      <c r="N309" s="63"/>
      <c r="O309" s="63"/>
      <c r="P309" s="63"/>
      <c r="Q309" s="63"/>
      <c r="R309" s="63"/>
      <c r="S309" s="285"/>
      <c r="T309" s="63"/>
      <c r="U309" s="63"/>
      <c r="V309" s="63"/>
      <c r="W309" s="63"/>
      <c r="X309" s="63" t="s">
        <v>1</v>
      </c>
      <c r="Y309" s="63"/>
      <c r="Z309" s="63"/>
      <c r="AA309" s="63"/>
      <c r="AB309" s="63"/>
      <c r="AC309" s="285"/>
      <c r="AD309" s="285"/>
    </row>
    <row r="310" spans="1:30" s="26" customFormat="1" ht="54" customHeight="1">
      <c r="A310" s="294" t="s">
        <v>779</v>
      </c>
      <c r="B310" s="202" t="s">
        <v>940</v>
      </c>
      <c r="C310" s="84" t="s">
        <v>941</v>
      </c>
      <c r="D310" s="94"/>
      <c r="E310" s="94"/>
      <c r="F310" s="94"/>
      <c r="G310" s="204" t="s">
        <v>3</v>
      </c>
      <c r="H310" s="208" t="s">
        <v>1066</v>
      </c>
      <c r="I310" s="63" t="s">
        <v>9</v>
      </c>
      <c r="J310" s="62">
        <f>COUNTIF(Table48[[#This Row],[Core Set of Children’s Health Care Quality Measures for Medicaid and CHIP (Child Core Set)
Version date: 03/2015]:[
CMS Medicare Part C &amp; D Star Ratings Measures
Version date: 10/2014 (2015) and 2/20/2015 (2016)]],"*yes*")</f>
        <v>1</v>
      </c>
      <c r="K310" s="63"/>
      <c r="L310" s="63" t="s">
        <v>971</v>
      </c>
      <c r="M310" s="63"/>
      <c r="N310" s="63"/>
      <c r="O310" s="63"/>
      <c r="P310" s="63"/>
      <c r="Q310" s="63"/>
      <c r="R310" s="63"/>
      <c r="S310" s="285"/>
      <c r="T310" s="63"/>
      <c r="U310" s="63"/>
      <c r="V310" s="63"/>
      <c r="W310" s="63"/>
      <c r="X310" s="63" t="s">
        <v>1</v>
      </c>
      <c r="Y310" s="63"/>
      <c r="Z310" s="63"/>
      <c r="AA310" s="63"/>
      <c r="AB310" s="63"/>
      <c r="AC310" s="285"/>
      <c r="AD310" s="285"/>
    </row>
    <row r="311" spans="1:30" s="26" customFormat="1" ht="54" customHeight="1">
      <c r="A311" s="295" t="s">
        <v>2834</v>
      </c>
      <c r="B311" s="279" t="s">
        <v>2848</v>
      </c>
      <c r="C311" s="296" t="s">
        <v>2904</v>
      </c>
      <c r="D311" s="94"/>
      <c r="E311" s="94"/>
      <c r="F311" s="94"/>
      <c r="G311" s="204" t="s">
        <v>328</v>
      </c>
      <c r="H311" s="208" t="s">
        <v>2849</v>
      </c>
      <c r="I311" s="63" t="s">
        <v>2676</v>
      </c>
      <c r="J311" s="62">
        <f>COUNTA(K311:T311)</f>
        <v>0</v>
      </c>
      <c r="K311" s="63"/>
      <c r="L311" s="63"/>
      <c r="M311" s="63"/>
      <c r="N311" s="63"/>
      <c r="O311" s="63"/>
      <c r="P311" s="63"/>
      <c r="Q311" s="63"/>
      <c r="R311" s="63"/>
      <c r="S311" s="285"/>
      <c r="T311" s="63"/>
      <c r="U311" s="63"/>
      <c r="V311" s="63" t="s">
        <v>1</v>
      </c>
      <c r="W311" s="63"/>
      <c r="X311" s="63"/>
      <c r="Y311" s="63"/>
      <c r="Z311" s="63"/>
      <c r="AA311" s="63"/>
      <c r="AB311" s="63"/>
      <c r="AC311" s="285"/>
      <c r="AD311" s="285"/>
    </row>
    <row r="312" spans="1:30" s="26" customFormat="1" ht="54" customHeight="1">
      <c r="A312" s="295" t="s">
        <v>2684</v>
      </c>
      <c r="B312" s="202" t="s">
        <v>2698</v>
      </c>
      <c r="C312" s="202" t="s">
        <v>2697</v>
      </c>
      <c r="D312" s="94"/>
      <c r="E312" s="94"/>
      <c r="F312" s="94"/>
      <c r="G312" s="303" t="s">
        <v>115</v>
      </c>
      <c r="H312" s="63" t="s">
        <v>2699</v>
      </c>
      <c r="I312" s="214" t="s">
        <v>9</v>
      </c>
      <c r="J312" s="62">
        <f>COUNTIF(Table48[[#This Row],[Core Set of Children’s Health Care Quality Measures for Medicaid and CHIP (Child Core Set)
Version date: 03/2015]:[
CMS Medicare Part C &amp; D Star Ratings Measures
Version date: 10/2014 (2015) and 2/20/2015 (2016)]],"*yes*")</f>
        <v>0</v>
      </c>
      <c r="K312" s="63"/>
      <c r="L312" s="63"/>
      <c r="M312" s="63"/>
      <c r="N312" s="63"/>
      <c r="O312" s="63"/>
      <c r="P312" s="63"/>
      <c r="Q312" s="63"/>
      <c r="R312" s="63"/>
      <c r="S312" s="285"/>
      <c r="T312" s="63"/>
      <c r="U312" s="63"/>
      <c r="V312" s="63"/>
      <c r="W312" s="63"/>
      <c r="X312" s="63"/>
      <c r="Y312" s="63"/>
      <c r="Z312" s="63"/>
      <c r="AA312" s="63"/>
      <c r="AB312" s="63"/>
      <c r="AC312" s="285"/>
      <c r="AD312" s="285" t="s">
        <v>1</v>
      </c>
    </row>
    <row r="313" spans="1:30" s="26" customFormat="1" ht="54" customHeight="1">
      <c r="A313" s="295" t="s">
        <v>781</v>
      </c>
      <c r="B313" s="276" t="s">
        <v>206</v>
      </c>
      <c r="C313" s="278" t="s">
        <v>207</v>
      </c>
      <c r="D313" s="89"/>
      <c r="E313" s="89"/>
      <c r="F313" s="89"/>
      <c r="G313" s="204" t="s">
        <v>229</v>
      </c>
      <c r="H313" s="208" t="s">
        <v>1145</v>
      </c>
      <c r="I313" s="63" t="s">
        <v>563</v>
      </c>
      <c r="J313" s="62">
        <f>COUNTIF(Table48[[#This Row],[Core Set of Children’s Health Care Quality Measures for Medicaid and CHIP (Child Core Set)
Version date: 03/2015]:[
CMS Medicare Part C &amp; D Star Ratings Measures
Version date: 10/2014 (2015) and 2/20/2015 (2016)]],"*yes*")</f>
        <v>0</v>
      </c>
      <c r="K313" s="63"/>
      <c r="L313" s="63"/>
      <c r="M313" s="63"/>
      <c r="N313" s="63"/>
      <c r="O313" s="63"/>
      <c r="P313" s="63"/>
      <c r="Q313" s="63"/>
      <c r="R313" s="63"/>
      <c r="S313" s="286"/>
      <c r="T313" s="63"/>
      <c r="U313" s="63"/>
      <c r="V313" s="63"/>
      <c r="W313" s="63"/>
      <c r="X313" s="63"/>
      <c r="Y313" s="63"/>
      <c r="Z313" s="63"/>
      <c r="AA313" s="63"/>
      <c r="AB313" s="63"/>
      <c r="AC313" s="285"/>
      <c r="AD313" s="285"/>
    </row>
    <row r="314" spans="1:30" s="26" customFormat="1" ht="54" customHeight="1">
      <c r="A314" s="295" t="s">
        <v>2536</v>
      </c>
      <c r="B314" s="280" t="s">
        <v>1867</v>
      </c>
      <c r="C314" s="277" t="s">
        <v>2715</v>
      </c>
      <c r="D314" s="94"/>
      <c r="E314" s="94"/>
      <c r="F314" s="94"/>
      <c r="G314" s="204" t="s">
        <v>1868</v>
      </c>
      <c r="H314" s="63" t="s">
        <v>1869</v>
      </c>
      <c r="I314" s="214"/>
      <c r="J314" s="62">
        <f>COUNTIF(Table48[[#This Row],[Core Set of Children’s Health Care Quality Measures for Medicaid and CHIP (Child Core Set)
Version date: 03/2015]:[
CMS Medicare Part C &amp; D Star Ratings Measures
Version date: 10/2014 (2015) and 2/20/2015 (2016)]],"*yes*")</f>
        <v>1</v>
      </c>
      <c r="K314" s="63"/>
      <c r="L314" s="63"/>
      <c r="M314" s="63"/>
      <c r="N314" s="63"/>
      <c r="O314" s="63"/>
      <c r="P314" s="63"/>
      <c r="Q314" s="63"/>
      <c r="R314" s="63"/>
      <c r="S314" s="290" t="s">
        <v>2122</v>
      </c>
      <c r="T314" s="63"/>
      <c r="U314" s="63"/>
      <c r="V314" s="63"/>
      <c r="W314" s="63"/>
      <c r="X314" s="63"/>
      <c r="Y314" s="63"/>
      <c r="Z314" s="63"/>
      <c r="AA314" s="63"/>
      <c r="AB314" s="63"/>
      <c r="AC314" s="285"/>
      <c r="AD314" s="285"/>
    </row>
    <row r="315" spans="1:30" s="26" customFormat="1" ht="54" customHeight="1">
      <c r="A315" s="295" t="s">
        <v>782</v>
      </c>
      <c r="B315" s="276" t="s">
        <v>208</v>
      </c>
      <c r="C315" s="278" t="s">
        <v>209</v>
      </c>
      <c r="D315" s="89"/>
      <c r="E315" s="89"/>
      <c r="F315" s="89"/>
      <c r="G315" s="204" t="s">
        <v>210</v>
      </c>
      <c r="H315" s="208" t="s">
        <v>1146</v>
      </c>
      <c r="I315" s="63" t="s">
        <v>563</v>
      </c>
      <c r="J315" s="62">
        <f>COUNTIF(Table48[[#This Row],[Core Set of Children’s Health Care Quality Measures for Medicaid and CHIP (Child Core Set)
Version date: 03/2015]:[
CMS Medicare Part C &amp; D Star Ratings Measures
Version date: 10/2014 (2015) and 2/20/2015 (2016)]],"*yes*")</f>
        <v>2</v>
      </c>
      <c r="K315" s="63"/>
      <c r="L315" s="63"/>
      <c r="M315" s="63"/>
      <c r="N315" s="63" t="s">
        <v>1</v>
      </c>
      <c r="O315" s="63"/>
      <c r="P315" s="63"/>
      <c r="Q315" s="63"/>
      <c r="R315" s="63"/>
      <c r="S315" s="286" t="s">
        <v>1713</v>
      </c>
      <c r="T315" s="63"/>
      <c r="U315" s="63"/>
      <c r="V315" s="63"/>
      <c r="W315" s="63"/>
      <c r="X315" s="63"/>
      <c r="Y315" s="63"/>
      <c r="Z315" s="63"/>
      <c r="AA315" s="63"/>
      <c r="AB315" s="63"/>
      <c r="AC315" s="285"/>
      <c r="AD315" s="285"/>
    </row>
    <row r="316" spans="1:30" s="26" customFormat="1" ht="54" customHeight="1">
      <c r="A316" s="295" t="s">
        <v>2535</v>
      </c>
      <c r="B316" s="280" t="s">
        <v>1870</v>
      </c>
      <c r="C316" s="277" t="s">
        <v>2716</v>
      </c>
      <c r="D316" s="94"/>
      <c r="E316" s="94"/>
      <c r="F316" s="94"/>
      <c r="G316" s="204" t="s">
        <v>1868</v>
      </c>
      <c r="H316" s="63" t="s">
        <v>2604</v>
      </c>
      <c r="I316" s="214"/>
      <c r="J316" s="62">
        <f>COUNTIF(Table48[[#This Row],[Core Set of Children’s Health Care Quality Measures for Medicaid and CHIP (Child Core Set)
Version date: 03/2015]:[
CMS Medicare Part C &amp; D Star Ratings Measures
Version date: 10/2014 (2015) and 2/20/2015 (2016)]],"*yes*")</f>
        <v>1</v>
      </c>
      <c r="K316" s="63"/>
      <c r="L316" s="63"/>
      <c r="M316" s="63"/>
      <c r="N316" s="63"/>
      <c r="O316" s="63"/>
      <c r="P316" s="63"/>
      <c r="Q316" s="63"/>
      <c r="R316" s="63"/>
      <c r="S316" s="290" t="s">
        <v>2123</v>
      </c>
      <c r="T316" s="63"/>
      <c r="U316" s="63"/>
      <c r="V316" s="63"/>
      <c r="W316" s="63"/>
      <c r="X316" s="63"/>
      <c r="Y316" s="63"/>
      <c r="Z316" s="63"/>
      <c r="AA316" s="63"/>
      <c r="AB316" s="63"/>
      <c r="AC316" s="285"/>
      <c r="AD316" s="285"/>
    </row>
    <row r="317" spans="1:30" s="26" customFormat="1" ht="54" customHeight="1">
      <c r="A317" s="295" t="s">
        <v>783</v>
      </c>
      <c r="B317" s="276" t="s">
        <v>432</v>
      </c>
      <c r="C317" s="278" t="s">
        <v>1591</v>
      </c>
      <c r="D317" s="89"/>
      <c r="E317" s="89"/>
      <c r="F317" s="89"/>
      <c r="G317" s="204" t="s">
        <v>3</v>
      </c>
      <c r="H317" s="208" t="s">
        <v>1122</v>
      </c>
      <c r="I317" s="63" t="s">
        <v>9</v>
      </c>
      <c r="J317" s="62">
        <f>COUNTIF(Table48[[#This Row],[Core Set of Children’s Health Care Quality Measures for Medicaid and CHIP (Child Core Set)
Version date: 03/2015]:[
CMS Medicare Part C &amp; D Star Ratings Measures
Version date: 10/2014 (2015) and 2/20/2015 (2016)]],"*yes*")</f>
        <v>1</v>
      </c>
      <c r="K317" s="63"/>
      <c r="L317" s="63" t="s">
        <v>908</v>
      </c>
      <c r="M317" s="63"/>
      <c r="N317" s="63"/>
      <c r="O317" s="63"/>
      <c r="P317" s="63"/>
      <c r="Q317" s="63"/>
      <c r="R317" s="63"/>
      <c r="S317" s="286"/>
      <c r="T317" s="63"/>
      <c r="U317" s="63"/>
      <c r="V317" s="63"/>
      <c r="W317" s="63" t="s">
        <v>1</v>
      </c>
      <c r="X317" s="63" t="s">
        <v>1</v>
      </c>
      <c r="Y317" s="63"/>
      <c r="Z317" s="63"/>
      <c r="AA317" s="63"/>
      <c r="AB317" s="63"/>
      <c r="AC317" s="285"/>
      <c r="AD317" s="285"/>
    </row>
    <row r="318" spans="1:30" s="26" customFormat="1" ht="54" customHeight="1">
      <c r="A318" s="295" t="s">
        <v>2899</v>
      </c>
      <c r="B318" s="276" t="s">
        <v>474</v>
      </c>
      <c r="C318" s="278" t="s">
        <v>2613</v>
      </c>
      <c r="D318" s="89"/>
      <c r="E318" s="89"/>
      <c r="F318" s="89"/>
      <c r="G318" s="204" t="s">
        <v>43</v>
      </c>
      <c r="H318" s="208" t="s">
        <v>2614</v>
      </c>
      <c r="I318" s="63" t="s">
        <v>9</v>
      </c>
      <c r="J318" s="62">
        <f>COUNTIF(Table48[[#This Row],[Core Set of Children’s Health Care Quality Measures for Medicaid and CHIP (Child Core Set)
Version date: 03/2015]:[
CMS Medicare Part C &amp; D Star Ratings Measures
Version date: 10/2014 (2015) and 2/20/2015 (2016)]],"*yes*")</f>
        <v>2</v>
      </c>
      <c r="K318" s="63"/>
      <c r="L318" s="63"/>
      <c r="M318" s="63"/>
      <c r="N318" s="63" t="s">
        <v>1</v>
      </c>
      <c r="O318" s="63"/>
      <c r="P318" s="63"/>
      <c r="Q318" s="63"/>
      <c r="R318" s="63"/>
      <c r="S318" s="286"/>
      <c r="T318" s="63"/>
      <c r="U318" s="63" t="s">
        <v>2783</v>
      </c>
      <c r="V318" s="63"/>
      <c r="W318" s="63"/>
      <c r="X318" s="63"/>
      <c r="Y318" s="63"/>
      <c r="Z318" s="63"/>
      <c r="AA318" s="63"/>
      <c r="AB318" s="63"/>
      <c r="AC318" s="285"/>
      <c r="AD318" s="285"/>
    </row>
    <row r="319" spans="1:30" s="26" customFormat="1" ht="54" customHeight="1">
      <c r="A319" s="295" t="s">
        <v>2820</v>
      </c>
      <c r="B319" s="280" t="s">
        <v>2831</v>
      </c>
      <c r="C319" s="315" t="s">
        <v>2830</v>
      </c>
      <c r="D319" s="94"/>
      <c r="E319" s="94"/>
      <c r="F319" s="94"/>
      <c r="G319" s="204" t="s">
        <v>3</v>
      </c>
      <c r="H319" s="208" t="s">
        <v>2832</v>
      </c>
      <c r="I319" s="63" t="s">
        <v>9</v>
      </c>
      <c r="J319" s="62">
        <f>COUNTA(K319:T319)</f>
        <v>1</v>
      </c>
      <c r="K319" s="63"/>
      <c r="L319" s="63" t="s">
        <v>911</v>
      </c>
      <c r="M319" s="63"/>
      <c r="N319" s="63"/>
      <c r="O319" s="63"/>
      <c r="P319" s="63"/>
      <c r="Q319" s="63"/>
      <c r="R319" s="63"/>
      <c r="S319" s="286"/>
      <c r="T319" s="63"/>
      <c r="U319" s="63"/>
      <c r="V319" s="63"/>
      <c r="W319" s="63"/>
      <c r="X319" s="63"/>
      <c r="Y319" s="63"/>
      <c r="Z319" s="63"/>
      <c r="AA319" s="63"/>
      <c r="AB319" s="63"/>
      <c r="AC319" s="285"/>
      <c r="AD319" s="285"/>
    </row>
    <row r="320" spans="1:30" s="26" customFormat="1" ht="54" customHeight="1">
      <c r="A320" s="295" t="s">
        <v>2822</v>
      </c>
      <c r="B320" s="280" t="s">
        <v>2837</v>
      </c>
      <c r="C320" s="320" t="s">
        <v>2900</v>
      </c>
      <c r="D320" s="94"/>
      <c r="E320" s="94"/>
      <c r="F320" s="94"/>
      <c r="G320" s="204" t="s">
        <v>2838</v>
      </c>
      <c r="H320" s="208" t="s">
        <v>2839</v>
      </c>
      <c r="I320" s="63" t="s">
        <v>9</v>
      </c>
      <c r="J320" s="62">
        <f>COUNTA(K320:T320)</f>
        <v>1</v>
      </c>
      <c r="K320" s="63"/>
      <c r="L320" s="63" t="s">
        <v>913</v>
      </c>
      <c r="M320" s="63"/>
      <c r="N320" s="63"/>
      <c r="O320" s="63"/>
      <c r="P320" s="63"/>
      <c r="Q320" s="63"/>
      <c r="R320" s="63"/>
      <c r="S320" s="286"/>
      <c r="T320" s="63"/>
      <c r="U320" s="63"/>
      <c r="V320" s="63"/>
      <c r="W320" s="63"/>
      <c r="X320" s="63"/>
      <c r="Y320" s="63"/>
      <c r="Z320" s="63"/>
      <c r="AA320" s="63"/>
      <c r="AB320" s="63"/>
      <c r="AC320" s="285"/>
      <c r="AD320" s="285"/>
    </row>
    <row r="321" spans="1:30" s="26" customFormat="1" ht="54" customHeight="1">
      <c r="A321" s="295" t="s">
        <v>1692</v>
      </c>
      <c r="B321" s="276" t="s">
        <v>1693</v>
      </c>
      <c r="C321" s="281" t="s">
        <v>1701</v>
      </c>
      <c r="D321" s="94"/>
      <c r="E321" s="94"/>
      <c r="F321" s="94"/>
      <c r="G321" s="204" t="s">
        <v>1694</v>
      </c>
      <c r="H321" s="63" t="s">
        <v>1695</v>
      </c>
      <c r="I321" s="214" t="s">
        <v>564</v>
      </c>
      <c r="J321" s="62">
        <f>COUNTIF(Table48[[#This Row],[Core Set of Children’s Health Care Quality Measures for Medicaid and CHIP (Child Core Set)
Version date: 03/2015]:[
CMS Medicare Part C &amp; D Star Ratings Measures
Version date: 10/2014 (2015) and 2/20/2015 (2016)]],"*yes*")</f>
        <v>0</v>
      </c>
      <c r="K321" s="63"/>
      <c r="L321" s="63"/>
      <c r="M321" s="63"/>
      <c r="N321" s="63"/>
      <c r="O321" s="63"/>
      <c r="P321" s="63"/>
      <c r="Q321" s="63"/>
      <c r="R321" s="63"/>
      <c r="S321" s="286"/>
      <c r="T321" s="63"/>
      <c r="U321" s="63"/>
      <c r="V321" s="63"/>
      <c r="W321" s="63"/>
      <c r="X321" s="63"/>
      <c r="Y321" s="63"/>
      <c r="Z321" s="63"/>
      <c r="AA321" s="63"/>
      <c r="AB321" s="63"/>
      <c r="AC321" s="285"/>
      <c r="AD321" s="285"/>
    </row>
    <row r="322" spans="1:30" s="26" customFormat="1" ht="54" customHeight="1">
      <c r="A322" s="295" t="s">
        <v>2821</v>
      </c>
      <c r="B322" s="280" t="s">
        <v>2835</v>
      </c>
      <c r="C322" s="315" t="s">
        <v>2823</v>
      </c>
      <c r="D322" s="94"/>
      <c r="E322" s="94"/>
      <c r="F322" s="94"/>
      <c r="G322" s="204" t="s">
        <v>3</v>
      </c>
      <c r="H322" s="208" t="s">
        <v>2836</v>
      </c>
      <c r="I322" s="63" t="s">
        <v>9</v>
      </c>
      <c r="J322" s="62">
        <f>COUNTA(K322:T322)</f>
        <v>1</v>
      </c>
      <c r="K322" s="63"/>
      <c r="L322" s="63" t="s">
        <v>912</v>
      </c>
      <c r="M322" s="63"/>
      <c r="N322" s="63"/>
      <c r="O322" s="63"/>
      <c r="P322" s="63"/>
      <c r="Q322" s="63"/>
      <c r="R322" s="63"/>
      <c r="S322" s="286"/>
      <c r="T322" s="63"/>
      <c r="U322" s="63"/>
      <c r="V322" s="63"/>
      <c r="W322" s="63"/>
      <c r="X322" s="63"/>
      <c r="Y322" s="63"/>
      <c r="Z322" s="63"/>
      <c r="AA322" s="63"/>
      <c r="AB322" s="63"/>
      <c r="AC322" s="285"/>
      <c r="AD322" s="285"/>
    </row>
    <row r="323" spans="1:30" s="26" customFormat="1" ht="54" customHeight="1">
      <c r="A323" s="295" t="s">
        <v>2814</v>
      </c>
      <c r="B323" s="280" t="s">
        <v>2825</v>
      </c>
      <c r="C323" s="315" t="s">
        <v>2824</v>
      </c>
      <c r="D323" s="94"/>
      <c r="E323" s="94"/>
      <c r="F323" s="94"/>
      <c r="G323" s="204" t="s">
        <v>3</v>
      </c>
      <c r="H323" s="208" t="s">
        <v>2826</v>
      </c>
      <c r="I323" s="63" t="s">
        <v>9</v>
      </c>
      <c r="J323" s="62">
        <f>COUNTA(K323:T323)</f>
        <v>1</v>
      </c>
      <c r="K323" s="63"/>
      <c r="L323" s="63" t="s">
        <v>920</v>
      </c>
      <c r="M323" s="63"/>
      <c r="N323" s="63"/>
      <c r="O323" s="63"/>
      <c r="P323" s="63"/>
      <c r="Q323" s="63"/>
      <c r="R323" s="63"/>
      <c r="S323" s="286"/>
      <c r="T323" s="63"/>
      <c r="U323" s="63"/>
      <c r="V323" s="63"/>
      <c r="W323" s="63"/>
      <c r="X323" s="63"/>
      <c r="Y323" s="63"/>
      <c r="Z323" s="63"/>
      <c r="AA323" s="63"/>
      <c r="AB323" s="63"/>
      <c r="AC323" s="285"/>
      <c r="AD323" s="285"/>
    </row>
    <row r="324" spans="1:30" s="26" customFormat="1" ht="54" customHeight="1">
      <c r="A324" s="295" t="s">
        <v>2719</v>
      </c>
      <c r="B324" s="280" t="s">
        <v>2723</v>
      </c>
      <c r="C324" s="277" t="s">
        <v>2720</v>
      </c>
      <c r="D324" s="94"/>
      <c r="E324" s="94"/>
      <c r="F324" s="94"/>
      <c r="G324" s="204" t="s">
        <v>2721</v>
      </c>
      <c r="H324" s="63" t="s">
        <v>2722</v>
      </c>
      <c r="I324" s="214" t="s">
        <v>9</v>
      </c>
      <c r="J324" s="62">
        <f>COUNTA(K324:T324)</f>
        <v>1</v>
      </c>
      <c r="K324" s="63" t="s">
        <v>1</v>
      </c>
      <c r="L324" s="63"/>
      <c r="M324" s="63"/>
      <c r="N324" s="63"/>
      <c r="O324" s="63"/>
      <c r="P324" s="63"/>
      <c r="Q324" s="63"/>
      <c r="R324" s="63"/>
      <c r="S324" s="286"/>
      <c r="T324" s="63"/>
      <c r="U324" s="63"/>
      <c r="V324" s="63"/>
      <c r="W324" s="63"/>
      <c r="X324" s="63"/>
      <c r="Y324" s="63"/>
      <c r="Z324" s="63"/>
      <c r="AA324" s="63"/>
      <c r="AB324" s="63"/>
      <c r="AC324" s="285"/>
      <c r="AD324" s="285"/>
    </row>
    <row r="325" spans="1:30" s="26" customFormat="1" ht="54" customHeight="1">
      <c r="A325" s="295" t="s">
        <v>2819</v>
      </c>
      <c r="B325" s="280" t="s">
        <v>2828</v>
      </c>
      <c r="C325" s="315" t="s">
        <v>2827</v>
      </c>
      <c r="D325" s="94"/>
      <c r="E325" s="94"/>
      <c r="F325" s="94"/>
      <c r="G325" s="204" t="s">
        <v>3</v>
      </c>
      <c r="H325" s="208" t="s">
        <v>2829</v>
      </c>
      <c r="I325" s="63" t="s">
        <v>9</v>
      </c>
      <c r="J325" s="62">
        <f>COUNTA(K325:T325)</f>
        <v>1</v>
      </c>
      <c r="K325" s="63"/>
      <c r="L325" s="63" t="s">
        <v>910</v>
      </c>
      <c r="M325" s="63"/>
      <c r="N325" s="63"/>
      <c r="O325" s="63"/>
      <c r="P325" s="63"/>
      <c r="Q325" s="63"/>
      <c r="R325" s="63"/>
      <c r="S325" s="286"/>
      <c r="T325" s="63"/>
      <c r="U325" s="63"/>
      <c r="V325" s="63"/>
      <c r="W325" s="63"/>
      <c r="X325" s="63"/>
      <c r="Y325" s="63"/>
      <c r="Z325" s="63"/>
      <c r="AA325" s="63"/>
      <c r="AB325" s="63"/>
      <c r="AC325" s="285"/>
      <c r="AD325" s="285"/>
    </row>
    <row r="326" spans="1:30" s="26" customFormat="1" ht="54" customHeight="1">
      <c r="A326" s="295" t="s">
        <v>2727</v>
      </c>
      <c r="B326" s="280" t="s">
        <v>2725</v>
      </c>
      <c r="C326" s="277" t="s">
        <v>2726</v>
      </c>
      <c r="D326" s="94"/>
      <c r="E326" s="94"/>
      <c r="F326" s="94"/>
      <c r="G326" s="204" t="s">
        <v>2</v>
      </c>
      <c r="H326" s="63" t="s">
        <v>2724</v>
      </c>
      <c r="I326" s="214" t="s">
        <v>10</v>
      </c>
      <c r="J326" s="62">
        <f>COUNTA(K326:T326)</f>
        <v>1</v>
      </c>
      <c r="K326" s="63" t="s">
        <v>2728</v>
      </c>
      <c r="L326" s="63"/>
      <c r="M326" s="63"/>
      <c r="N326" s="63"/>
      <c r="O326" s="63"/>
      <c r="P326" s="63"/>
      <c r="Q326" s="63"/>
      <c r="R326" s="63"/>
      <c r="S326" s="286"/>
      <c r="T326" s="63"/>
      <c r="U326" s="63"/>
      <c r="V326" s="63"/>
      <c r="W326" s="63"/>
      <c r="X326" s="63"/>
      <c r="Y326" s="63"/>
      <c r="Z326" s="63"/>
      <c r="AA326" s="63"/>
      <c r="AB326" s="63"/>
      <c r="AC326" s="285"/>
      <c r="AD326" s="285"/>
    </row>
    <row r="327" spans="1:30" s="26" customFormat="1" ht="54" customHeight="1">
      <c r="A327" s="295" t="s">
        <v>784</v>
      </c>
      <c r="B327" s="276" t="s">
        <v>1164</v>
      </c>
      <c r="C327" s="277" t="s">
        <v>443</v>
      </c>
      <c r="D327" s="94"/>
      <c r="E327" s="94"/>
      <c r="F327" s="94"/>
      <c r="G327" s="204" t="s">
        <v>229</v>
      </c>
      <c r="H327" s="208" t="s">
        <v>1211</v>
      </c>
      <c r="I327" s="63" t="s">
        <v>564</v>
      </c>
      <c r="J327" s="62">
        <f>COUNTIF(Table48[[#This Row],[Core Set of Children’s Health Care Quality Measures for Medicaid and CHIP (Child Core Set)
Version date: 03/2015]:[
CMS Medicare Part C &amp; D Star Ratings Measures
Version date: 10/2014 (2015) and 2/20/2015 (2016)]],"*yes*")</f>
        <v>0</v>
      </c>
      <c r="K327" s="63"/>
      <c r="L327" s="63"/>
      <c r="M327" s="63"/>
      <c r="N327" s="63"/>
      <c r="O327" s="63"/>
      <c r="P327" s="63"/>
      <c r="Q327" s="63"/>
      <c r="R327" s="63"/>
      <c r="S327" s="286"/>
      <c r="T327" s="63"/>
      <c r="U327" s="63"/>
      <c r="V327" s="63"/>
      <c r="W327" s="63"/>
      <c r="X327" s="63" t="s">
        <v>444</v>
      </c>
      <c r="Y327" s="63"/>
      <c r="Z327" s="63"/>
      <c r="AA327" s="63"/>
      <c r="AB327" s="63"/>
      <c r="AC327" s="285"/>
      <c r="AD327" s="285"/>
    </row>
    <row r="328" spans="1:30" s="26" customFormat="1" ht="54" customHeight="1">
      <c r="A328" s="295" t="s">
        <v>785</v>
      </c>
      <c r="B328" s="276" t="s">
        <v>1162</v>
      </c>
      <c r="C328" s="277" t="s">
        <v>443</v>
      </c>
      <c r="D328" s="94"/>
      <c r="E328" s="94"/>
      <c r="F328" s="94"/>
      <c r="G328" s="204" t="s">
        <v>229</v>
      </c>
      <c r="H328" s="208" t="s">
        <v>1211</v>
      </c>
      <c r="I328" s="63" t="s">
        <v>564</v>
      </c>
      <c r="J328" s="62">
        <f>COUNTIF(Table48[[#This Row],[Core Set of Children’s Health Care Quality Measures for Medicaid and CHIP (Child Core Set)
Version date: 03/2015]:[
CMS Medicare Part C &amp; D Star Ratings Measures
Version date: 10/2014 (2015) and 2/20/2015 (2016)]],"*yes*")</f>
        <v>0</v>
      </c>
      <c r="K328" s="63"/>
      <c r="L328" s="63"/>
      <c r="M328" s="63"/>
      <c r="N328" s="63"/>
      <c r="O328" s="63"/>
      <c r="P328" s="63"/>
      <c r="Q328" s="63"/>
      <c r="R328" s="63"/>
      <c r="S328" s="286"/>
      <c r="T328" s="63"/>
      <c r="U328" s="63"/>
      <c r="V328" s="63"/>
      <c r="W328" s="63"/>
      <c r="X328" s="63" t="s">
        <v>444</v>
      </c>
      <c r="Y328" s="63"/>
      <c r="Z328" s="63"/>
      <c r="AA328" s="63"/>
      <c r="AB328" s="63"/>
      <c r="AC328" s="285"/>
      <c r="AD328" s="285"/>
    </row>
    <row r="329" spans="1:30" s="26" customFormat="1" ht="54" customHeight="1">
      <c r="A329" s="295" t="s">
        <v>786</v>
      </c>
      <c r="B329" s="276" t="s">
        <v>1161</v>
      </c>
      <c r="C329" s="277" t="s">
        <v>443</v>
      </c>
      <c r="D329" s="94"/>
      <c r="E329" s="94"/>
      <c r="F329" s="94"/>
      <c r="G329" s="204" t="s">
        <v>229</v>
      </c>
      <c r="H329" s="208" t="s">
        <v>1211</v>
      </c>
      <c r="I329" s="63" t="s">
        <v>564</v>
      </c>
      <c r="J329" s="62">
        <f>COUNTIF(Table48[[#This Row],[Core Set of Children’s Health Care Quality Measures for Medicaid and CHIP (Child Core Set)
Version date: 03/2015]:[
CMS Medicare Part C &amp; D Star Ratings Measures
Version date: 10/2014 (2015) and 2/20/2015 (2016)]],"*yes*")</f>
        <v>0</v>
      </c>
      <c r="K329" s="63"/>
      <c r="L329" s="63"/>
      <c r="M329" s="63"/>
      <c r="N329" s="63"/>
      <c r="O329" s="63"/>
      <c r="P329" s="63"/>
      <c r="Q329" s="63"/>
      <c r="R329" s="63"/>
      <c r="S329" s="286"/>
      <c r="T329" s="63"/>
      <c r="U329" s="63"/>
      <c r="V329" s="63"/>
      <c r="W329" s="63"/>
      <c r="X329" s="63" t="s">
        <v>444</v>
      </c>
      <c r="Y329" s="63"/>
      <c r="Z329" s="63"/>
      <c r="AA329" s="63"/>
      <c r="AB329" s="63"/>
      <c r="AC329" s="285"/>
      <c r="AD329" s="285"/>
    </row>
    <row r="330" spans="1:30" s="26" customFormat="1" ht="54" customHeight="1">
      <c r="A330" s="295" t="s">
        <v>787</v>
      </c>
      <c r="B330" s="276" t="s">
        <v>1160</v>
      </c>
      <c r="C330" s="277" t="s">
        <v>443</v>
      </c>
      <c r="D330" s="94"/>
      <c r="E330" s="94"/>
      <c r="F330" s="94"/>
      <c r="G330" s="204" t="s">
        <v>229</v>
      </c>
      <c r="H330" s="208" t="s">
        <v>1211</v>
      </c>
      <c r="I330" s="63" t="s">
        <v>564</v>
      </c>
      <c r="J330" s="62">
        <f>COUNTIF(Table48[[#This Row],[Core Set of Children’s Health Care Quality Measures for Medicaid and CHIP (Child Core Set)
Version date: 03/2015]:[
CMS Medicare Part C &amp; D Star Ratings Measures
Version date: 10/2014 (2015) and 2/20/2015 (2016)]],"*yes*")</f>
        <v>0</v>
      </c>
      <c r="K330" s="63"/>
      <c r="L330" s="63"/>
      <c r="M330" s="63"/>
      <c r="N330" s="63"/>
      <c r="O330" s="63"/>
      <c r="P330" s="63"/>
      <c r="Q330" s="63"/>
      <c r="R330" s="63"/>
      <c r="S330" s="286"/>
      <c r="T330" s="63"/>
      <c r="U330" s="63"/>
      <c r="V330" s="63"/>
      <c r="W330" s="63"/>
      <c r="X330" s="63" t="s">
        <v>444</v>
      </c>
      <c r="Y330" s="63"/>
      <c r="Z330" s="63"/>
      <c r="AA330" s="63"/>
      <c r="AB330" s="63"/>
      <c r="AC330" s="285"/>
      <c r="AD330" s="285"/>
    </row>
    <row r="331" spans="1:30" s="26" customFormat="1" ht="54" customHeight="1">
      <c r="A331" s="295" t="s">
        <v>788</v>
      </c>
      <c r="B331" s="276" t="s">
        <v>1163</v>
      </c>
      <c r="C331" s="277" t="s">
        <v>443</v>
      </c>
      <c r="D331" s="94"/>
      <c r="E331" s="94"/>
      <c r="F331" s="94"/>
      <c r="G331" s="204" t="s">
        <v>229</v>
      </c>
      <c r="H331" s="208" t="s">
        <v>1211</v>
      </c>
      <c r="I331" s="63" t="s">
        <v>564</v>
      </c>
      <c r="J331" s="62">
        <f>COUNTIF(Table48[[#This Row],[Core Set of Children’s Health Care Quality Measures for Medicaid and CHIP (Child Core Set)
Version date: 03/2015]:[
CMS Medicare Part C &amp; D Star Ratings Measures
Version date: 10/2014 (2015) and 2/20/2015 (2016)]],"*yes*")</f>
        <v>0</v>
      </c>
      <c r="K331" s="63"/>
      <c r="L331" s="63"/>
      <c r="M331" s="63"/>
      <c r="N331" s="63"/>
      <c r="O331" s="63"/>
      <c r="P331" s="63"/>
      <c r="Q331" s="63"/>
      <c r="R331" s="63"/>
      <c r="S331" s="286"/>
      <c r="T331" s="63"/>
      <c r="U331" s="63"/>
      <c r="V331" s="63"/>
      <c r="W331" s="63"/>
      <c r="X331" s="63" t="s">
        <v>445</v>
      </c>
      <c r="Y331" s="63"/>
      <c r="Z331" s="63"/>
      <c r="AA331" s="63"/>
      <c r="AB331" s="63"/>
      <c r="AC331" s="285"/>
      <c r="AD331" s="285"/>
    </row>
    <row r="332" spans="1:30" s="26" customFormat="1" ht="54" customHeight="1">
      <c r="A332" s="295" t="s">
        <v>789</v>
      </c>
      <c r="B332" s="276" t="s">
        <v>1192</v>
      </c>
      <c r="C332" s="278" t="s">
        <v>117</v>
      </c>
      <c r="D332" s="89"/>
      <c r="E332" s="89"/>
      <c r="F332" s="89"/>
      <c r="G332" s="204"/>
      <c r="H332" s="208"/>
      <c r="I332" s="63" t="s">
        <v>564</v>
      </c>
      <c r="J332" s="62">
        <f>COUNTIF(Table48[[#This Row],[Core Set of Children’s Health Care Quality Measures for Medicaid and CHIP (Child Core Set)
Version date: 03/2015]:[
CMS Medicare Part C &amp; D Star Ratings Measures
Version date: 10/2014 (2015) and 2/20/2015 (2016)]],"*yes*")</f>
        <v>0</v>
      </c>
      <c r="K332" s="63"/>
      <c r="L332" s="63"/>
      <c r="M332" s="63"/>
      <c r="N332" s="63"/>
      <c r="O332" s="63"/>
      <c r="P332" s="63"/>
      <c r="Q332" s="63"/>
      <c r="R332" s="63"/>
      <c r="S332" s="286"/>
      <c r="T332" s="63"/>
      <c r="U332" s="63"/>
      <c r="V332" s="63"/>
      <c r="W332" s="63"/>
      <c r="X332" s="63" t="s">
        <v>1</v>
      </c>
      <c r="Y332" s="63"/>
      <c r="Z332" s="63"/>
      <c r="AA332" s="63"/>
      <c r="AB332" s="63"/>
      <c r="AC332" s="285"/>
      <c r="AD332" s="285"/>
    </row>
    <row r="333" spans="1:30" s="26" customFormat="1" ht="54" customHeight="1">
      <c r="A333" s="295" t="s">
        <v>790</v>
      </c>
      <c r="B333" s="276" t="s">
        <v>1194</v>
      </c>
      <c r="C333" s="277" t="s">
        <v>117</v>
      </c>
      <c r="D333" s="94"/>
      <c r="E333" s="94"/>
      <c r="F333" s="94"/>
      <c r="G333" s="204"/>
      <c r="H333" s="208" t="s">
        <v>1483</v>
      </c>
      <c r="I333" s="63" t="s">
        <v>9</v>
      </c>
      <c r="J333" s="62">
        <f>COUNTIF(Table48[[#This Row],[Core Set of Children’s Health Care Quality Measures for Medicaid and CHIP (Child Core Set)
Version date: 03/2015]:[
CMS Medicare Part C &amp; D Star Ratings Measures
Version date: 10/2014 (2015) and 2/20/2015 (2016)]],"*yes*")</f>
        <v>0</v>
      </c>
      <c r="K333" s="63"/>
      <c r="L333" s="63"/>
      <c r="M333" s="63"/>
      <c r="N333" s="63"/>
      <c r="O333" s="63"/>
      <c r="P333" s="63"/>
      <c r="Q333" s="63"/>
      <c r="R333" s="63"/>
      <c r="S333" s="286"/>
      <c r="T333" s="63"/>
      <c r="U333" s="63"/>
      <c r="V333" s="63"/>
      <c r="W333" s="63"/>
      <c r="X333" s="63"/>
      <c r="Y333" s="63"/>
      <c r="Z333" s="63"/>
      <c r="AA333" s="63"/>
      <c r="AB333" s="63"/>
      <c r="AC333" s="285"/>
      <c r="AD333" s="285"/>
    </row>
    <row r="334" spans="1:30" s="26" customFormat="1" ht="54" customHeight="1">
      <c r="A334" s="295" t="s">
        <v>791</v>
      </c>
      <c r="B334" s="276" t="s">
        <v>1171</v>
      </c>
      <c r="C334" s="278" t="s">
        <v>117</v>
      </c>
      <c r="D334" s="89"/>
      <c r="E334" s="89"/>
      <c r="F334" s="89"/>
      <c r="G334" s="204" t="s">
        <v>3</v>
      </c>
      <c r="H334" s="208" t="s">
        <v>1484</v>
      </c>
      <c r="I334" s="63"/>
      <c r="J334" s="62">
        <f>COUNTIF(Table48[[#This Row],[Core Set of Children’s Health Care Quality Measures for Medicaid and CHIP (Child Core Set)
Version date: 03/2015]:[
CMS Medicare Part C &amp; D Star Ratings Measures
Version date: 10/2014 (2015) and 2/20/2015 (2016)]],"*yes*")</f>
        <v>0</v>
      </c>
      <c r="K334" s="63"/>
      <c r="L334" s="63"/>
      <c r="M334" s="63"/>
      <c r="N334" s="63"/>
      <c r="O334" s="63"/>
      <c r="P334" s="63"/>
      <c r="Q334" s="63"/>
      <c r="R334" s="63"/>
      <c r="S334" s="286"/>
      <c r="T334" s="63"/>
      <c r="U334" s="63"/>
      <c r="V334" s="63"/>
      <c r="W334" s="63"/>
      <c r="X334" s="63"/>
      <c r="Y334" s="63"/>
      <c r="Z334" s="63"/>
      <c r="AA334" s="63"/>
      <c r="AB334" s="63"/>
      <c r="AC334" s="285"/>
      <c r="AD334" s="285"/>
    </row>
    <row r="335" spans="1:30" s="26" customFormat="1" ht="54" customHeight="1">
      <c r="A335" s="295" t="s">
        <v>792</v>
      </c>
      <c r="B335" s="276" t="s">
        <v>1168</v>
      </c>
      <c r="C335" s="278" t="s">
        <v>117</v>
      </c>
      <c r="D335" s="89"/>
      <c r="E335" s="89"/>
      <c r="F335" s="89"/>
      <c r="G335" s="204" t="s">
        <v>3</v>
      </c>
      <c r="H335" s="208" t="s">
        <v>1491</v>
      </c>
      <c r="I335" s="63" t="s">
        <v>9</v>
      </c>
      <c r="J335" s="62">
        <f>COUNTIF(Table48[[#This Row],[Core Set of Children’s Health Care Quality Measures for Medicaid and CHIP (Child Core Set)
Version date: 03/2015]:[
CMS Medicare Part C &amp; D Star Ratings Measures
Version date: 10/2014 (2015) and 2/20/2015 (2016)]],"*yes*")</f>
        <v>0</v>
      </c>
      <c r="K335" s="63"/>
      <c r="L335" s="63"/>
      <c r="M335" s="63"/>
      <c r="N335" s="63"/>
      <c r="O335" s="63"/>
      <c r="P335" s="63"/>
      <c r="Q335" s="63"/>
      <c r="R335" s="63"/>
      <c r="S335" s="286"/>
      <c r="T335" s="63"/>
      <c r="U335" s="63"/>
      <c r="V335" s="63"/>
      <c r="W335" s="63"/>
      <c r="X335" s="63"/>
      <c r="Y335" s="63"/>
      <c r="Z335" s="63"/>
      <c r="AA335" s="63"/>
      <c r="AB335" s="63"/>
      <c r="AC335" s="285"/>
      <c r="AD335" s="285"/>
    </row>
    <row r="336" spans="1:30" s="26" customFormat="1" ht="54" customHeight="1">
      <c r="A336" s="295" t="s">
        <v>793</v>
      </c>
      <c r="B336" s="276" t="s">
        <v>1170</v>
      </c>
      <c r="C336" s="278" t="s">
        <v>117</v>
      </c>
      <c r="D336" s="89"/>
      <c r="E336" s="89"/>
      <c r="F336" s="89"/>
      <c r="G336" s="204" t="s">
        <v>3</v>
      </c>
      <c r="H336" s="208" t="s">
        <v>1492</v>
      </c>
      <c r="I336" s="63" t="s">
        <v>9</v>
      </c>
      <c r="J336" s="62">
        <f>COUNTIF(Table48[[#This Row],[Core Set of Children’s Health Care Quality Measures for Medicaid and CHIP (Child Core Set)
Version date: 03/2015]:[
CMS Medicare Part C &amp; D Star Ratings Measures
Version date: 10/2014 (2015) and 2/20/2015 (2016)]],"*yes*")</f>
        <v>0</v>
      </c>
      <c r="K336" s="63"/>
      <c r="L336" s="63"/>
      <c r="M336" s="63"/>
      <c r="N336" s="63"/>
      <c r="O336" s="63"/>
      <c r="P336" s="63"/>
      <c r="Q336" s="63"/>
      <c r="R336" s="63"/>
      <c r="S336" s="286"/>
      <c r="T336" s="63"/>
      <c r="U336" s="63"/>
      <c r="V336" s="63"/>
      <c r="W336" s="63"/>
      <c r="X336" s="63"/>
      <c r="Y336" s="63"/>
      <c r="Z336" s="63"/>
      <c r="AA336" s="63"/>
      <c r="AB336" s="63"/>
      <c r="AC336" s="285"/>
      <c r="AD336" s="285"/>
    </row>
    <row r="337" spans="1:30" s="26" customFormat="1" ht="54" customHeight="1">
      <c r="A337" s="295" t="s">
        <v>794</v>
      </c>
      <c r="B337" s="276" t="s">
        <v>1169</v>
      </c>
      <c r="C337" s="278" t="s">
        <v>117</v>
      </c>
      <c r="D337" s="89"/>
      <c r="E337" s="89"/>
      <c r="F337" s="89"/>
      <c r="G337" s="204" t="s">
        <v>3</v>
      </c>
      <c r="H337" s="208" t="s">
        <v>1492</v>
      </c>
      <c r="I337" s="63" t="s">
        <v>9</v>
      </c>
      <c r="J337" s="62">
        <f>COUNTIF(Table48[[#This Row],[Core Set of Children’s Health Care Quality Measures for Medicaid and CHIP (Child Core Set)
Version date: 03/2015]:[
CMS Medicare Part C &amp; D Star Ratings Measures
Version date: 10/2014 (2015) and 2/20/2015 (2016)]],"*yes*")</f>
        <v>0</v>
      </c>
      <c r="K337" s="63"/>
      <c r="L337" s="63"/>
      <c r="M337" s="63"/>
      <c r="N337" s="63"/>
      <c r="O337" s="63"/>
      <c r="P337" s="63"/>
      <c r="Q337" s="63"/>
      <c r="R337" s="63"/>
      <c r="S337" s="286"/>
      <c r="T337" s="63"/>
      <c r="U337" s="63"/>
      <c r="V337" s="63"/>
      <c r="W337" s="63"/>
      <c r="X337" s="63"/>
      <c r="Y337" s="63"/>
      <c r="Z337" s="63"/>
      <c r="AA337" s="63"/>
      <c r="AB337" s="63"/>
      <c r="AC337" s="285"/>
      <c r="AD337" s="285"/>
    </row>
    <row r="338" spans="1:30" s="26" customFormat="1" ht="54" customHeight="1">
      <c r="A338" s="295" t="s">
        <v>795</v>
      </c>
      <c r="B338" s="276" t="s">
        <v>1172</v>
      </c>
      <c r="C338" s="278" t="s">
        <v>117</v>
      </c>
      <c r="D338" s="89"/>
      <c r="E338" s="89"/>
      <c r="F338" s="89"/>
      <c r="G338" s="204" t="s">
        <v>3</v>
      </c>
      <c r="H338" s="208" t="s">
        <v>1492</v>
      </c>
      <c r="I338" s="63" t="s">
        <v>9</v>
      </c>
      <c r="J338" s="62">
        <f>COUNTIF(Table48[[#This Row],[Core Set of Children’s Health Care Quality Measures for Medicaid and CHIP (Child Core Set)
Version date: 03/2015]:[
CMS Medicare Part C &amp; D Star Ratings Measures
Version date: 10/2014 (2015) and 2/20/2015 (2016)]],"*yes*")</f>
        <v>0</v>
      </c>
      <c r="K338" s="63"/>
      <c r="L338" s="63"/>
      <c r="M338" s="63"/>
      <c r="N338" s="63"/>
      <c r="O338" s="63"/>
      <c r="P338" s="63"/>
      <c r="Q338" s="63"/>
      <c r="R338" s="63"/>
      <c r="S338" s="286"/>
      <c r="T338" s="63"/>
      <c r="U338" s="63"/>
      <c r="V338" s="63"/>
      <c r="W338" s="63"/>
      <c r="X338" s="63"/>
      <c r="Y338" s="63"/>
      <c r="Z338" s="63"/>
      <c r="AA338" s="63"/>
      <c r="AB338" s="63"/>
      <c r="AC338" s="285"/>
      <c r="AD338" s="285"/>
    </row>
    <row r="339" spans="1:30" s="26" customFormat="1" ht="54" customHeight="1">
      <c r="A339" s="295" t="s">
        <v>796</v>
      </c>
      <c r="B339" s="276" t="s">
        <v>2802</v>
      </c>
      <c r="C339" s="278" t="s">
        <v>117</v>
      </c>
      <c r="D339" s="89"/>
      <c r="E339" s="89"/>
      <c r="F339" s="89"/>
      <c r="G339" s="204" t="s">
        <v>3</v>
      </c>
      <c r="H339" s="208"/>
      <c r="I339" s="63" t="s">
        <v>9</v>
      </c>
      <c r="J339" s="62">
        <f>COUNTIF(Table48[[#This Row],[Core Set of Children’s Health Care Quality Measures for Medicaid and CHIP (Child Core Set)
Version date: 03/2015]:[
CMS Medicare Part C &amp; D Star Ratings Measures
Version date: 10/2014 (2015) and 2/20/2015 (2016)]],"*yes*")</f>
        <v>0</v>
      </c>
      <c r="K339" s="63"/>
      <c r="L339" s="63"/>
      <c r="M339" s="63"/>
      <c r="N339" s="63"/>
      <c r="O339" s="63"/>
      <c r="P339" s="63"/>
      <c r="Q339" s="63"/>
      <c r="R339" s="63"/>
      <c r="S339" s="286"/>
      <c r="T339" s="63"/>
      <c r="U339" s="63"/>
      <c r="V339" s="63"/>
      <c r="W339" s="63"/>
      <c r="X339" s="63" t="s">
        <v>1</v>
      </c>
      <c r="Y339" s="63"/>
      <c r="Z339" s="63"/>
      <c r="AA339" s="63"/>
      <c r="AB339" s="63"/>
      <c r="AC339" s="285"/>
      <c r="AD339" s="285"/>
    </row>
    <row r="340" spans="1:30" s="26" customFormat="1" ht="54" customHeight="1">
      <c r="A340" s="295" t="s">
        <v>797</v>
      </c>
      <c r="B340" s="276" t="s">
        <v>1173</v>
      </c>
      <c r="C340" s="278" t="s">
        <v>117</v>
      </c>
      <c r="D340" s="89"/>
      <c r="E340" s="89"/>
      <c r="F340" s="89"/>
      <c r="G340" s="204" t="s">
        <v>3</v>
      </c>
      <c r="H340" s="208"/>
      <c r="I340" s="63" t="s">
        <v>9</v>
      </c>
      <c r="J340" s="62">
        <f>COUNTIF(Table48[[#This Row],[Core Set of Children’s Health Care Quality Measures for Medicaid and CHIP (Child Core Set)
Version date: 03/2015]:[
CMS Medicare Part C &amp; D Star Ratings Measures
Version date: 10/2014 (2015) and 2/20/2015 (2016)]],"*yes*")</f>
        <v>0</v>
      </c>
      <c r="K340" s="63"/>
      <c r="L340" s="63"/>
      <c r="M340" s="63"/>
      <c r="N340" s="63"/>
      <c r="O340" s="63"/>
      <c r="P340" s="63"/>
      <c r="Q340" s="63"/>
      <c r="R340" s="63"/>
      <c r="S340" s="286"/>
      <c r="T340" s="63"/>
      <c r="U340" s="63"/>
      <c r="V340" s="63"/>
      <c r="W340" s="63"/>
      <c r="X340" s="63" t="s">
        <v>1</v>
      </c>
      <c r="Y340" s="63"/>
      <c r="Z340" s="63"/>
      <c r="AA340" s="63"/>
      <c r="AB340" s="63"/>
      <c r="AC340" s="285"/>
      <c r="AD340" s="285"/>
    </row>
    <row r="341" spans="1:30" s="26" customFormat="1" ht="54" customHeight="1">
      <c r="A341" s="295" t="s">
        <v>798</v>
      </c>
      <c r="B341" s="276" t="s">
        <v>1174</v>
      </c>
      <c r="C341" s="278" t="s">
        <v>117</v>
      </c>
      <c r="D341" s="89"/>
      <c r="E341" s="89"/>
      <c r="F341" s="89"/>
      <c r="G341" s="204" t="s">
        <v>3</v>
      </c>
      <c r="H341" s="208"/>
      <c r="I341" s="63" t="s">
        <v>9</v>
      </c>
      <c r="J341" s="62">
        <f>COUNTIF(Table48[[#This Row],[Core Set of Children’s Health Care Quality Measures for Medicaid and CHIP (Child Core Set)
Version date: 03/2015]:[
CMS Medicare Part C &amp; D Star Ratings Measures
Version date: 10/2014 (2015) and 2/20/2015 (2016)]],"*yes*")</f>
        <v>0</v>
      </c>
      <c r="K341" s="63"/>
      <c r="L341" s="63"/>
      <c r="M341" s="63"/>
      <c r="N341" s="63"/>
      <c r="O341" s="63"/>
      <c r="P341" s="63"/>
      <c r="Q341" s="63"/>
      <c r="R341" s="63"/>
      <c r="S341" s="286"/>
      <c r="T341" s="63"/>
      <c r="U341" s="63"/>
      <c r="V341" s="63"/>
      <c r="W341" s="63"/>
      <c r="X341" s="63" t="s">
        <v>1</v>
      </c>
      <c r="Y341" s="63"/>
      <c r="Z341" s="63"/>
      <c r="AA341" s="63"/>
      <c r="AB341" s="63"/>
      <c r="AC341" s="285"/>
      <c r="AD341" s="285"/>
    </row>
    <row r="342" spans="1:30" s="26" customFormat="1" ht="54" customHeight="1">
      <c r="A342" s="295" t="s">
        <v>799</v>
      </c>
      <c r="B342" s="276" t="s">
        <v>1175</v>
      </c>
      <c r="C342" s="278" t="s">
        <v>117</v>
      </c>
      <c r="D342" s="89"/>
      <c r="E342" s="89"/>
      <c r="F342" s="89"/>
      <c r="G342" s="204" t="s">
        <v>3</v>
      </c>
      <c r="H342" s="208"/>
      <c r="I342" s="63" t="s">
        <v>564</v>
      </c>
      <c r="J342" s="62">
        <f>COUNTIF(Table48[[#This Row],[Core Set of Children’s Health Care Quality Measures for Medicaid and CHIP (Child Core Set)
Version date: 03/2015]:[
CMS Medicare Part C &amp; D Star Ratings Measures
Version date: 10/2014 (2015) and 2/20/2015 (2016)]],"*yes*")</f>
        <v>0</v>
      </c>
      <c r="K342" s="63"/>
      <c r="L342" s="63"/>
      <c r="M342" s="63"/>
      <c r="N342" s="63"/>
      <c r="O342" s="63"/>
      <c r="P342" s="63"/>
      <c r="Q342" s="63"/>
      <c r="R342" s="63"/>
      <c r="S342" s="286"/>
      <c r="T342" s="63"/>
      <c r="U342" s="63"/>
      <c r="V342" s="63"/>
      <c r="W342" s="63"/>
      <c r="X342" s="63" t="s">
        <v>1</v>
      </c>
      <c r="Y342" s="63"/>
      <c r="Z342" s="63"/>
      <c r="AA342" s="63"/>
      <c r="AB342" s="63"/>
      <c r="AC342" s="285"/>
      <c r="AD342" s="285"/>
    </row>
    <row r="343" spans="1:30" s="26" customFormat="1" ht="54" customHeight="1">
      <c r="A343" s="295" t="s">
        <v>800</v>
      </c>
      <c r="B343" s="276" t="s">
        <v>1176</v>
      </c>
      <c r="C343" s="278" t="s">
        <v>117</v>
      </c>
      <c r="D343" s="89"/>
      <c r="E343" s="89"/>
      <c r="F343" s="89"/>
      <c r="G343" s="204" t="s">
        <v>3</v>
      </c>
      <c r="H343" s="208"/>
      <c r="I343" s="63" t="s">
        <v>564</v>
      </c>
      <c r="J343" s="62">
        <f>COUNTIF(Table48[[#This Row],[Core Set of Children’s Health Care Quality Measures for Medicaid and CHIP (Child Core Set)
Version date: 03/2015]:[
CMS Medicare Part C &amp; D Star Ratings Measures
Version date: 10/2014 (2015) and 2/20/2015 (2016)]],"*yes*")</f>
        <v>0</v>
      </c>
      <c r="K343" s="63"/>
      <c r="L343" s="63"/>
      <c r="M343" s="63"/>
      <c r="N343" s="63"/>
      <c r="O343" s="63"/>
      <c r="P343" s="63"/>
      <c r="Q343" s="63"/>
      <c r="R343" s="63"/>
      <c r="S343" s="286"/>
      <c r="T343" s="63"/>
      <c r="U343" s="63"/>
      <c r="V343" s="63"/>
      <c r="W343" s="63"/>
      <c r="X343" s="63" t="s">
        <v>1</v>
      </c>
      <c r="Y343" s="63"/>
      <c r="Z343" s="63"/>
      <c r="AA343" s="63"/>
      <c r="AB343" s="63"/>
      <c r="AC343" s="285"/>
      <c r="AD343" s="285"/>
    </row>
    <row r="344" spans="1:30" s="26" customFormat="1" ht="54" customHeight="1">
      <c r="A344" s="295" t="s">
        <v>801</v>
      </c>
      <c r="B344" s="276" t="s">
        <v>1209</v>
      </c>
      <c r="C344" s="278" t="s">
        <v>117</v>
      </c>
      <c r="D344" s="89"/>
      <c r="E344" s="89"/>
      <c r="F344" s="89"/>
      <c r="G344" s="204" t="s">
        <v>3</v>
      </c>
      <c r="H344" s="208" t="s">
        <v>1493</v>
      </c>
      <c r="I344" s="63" t="s">
        <v>9</v>
      </c>
      <c r="J344" s="62">
        <f>COUNTIF(Table48[[#This Row],[Core Set of Children’s Health Care Quality Measures for Medicaid and CHIP (Child Core Set)
Version date: 03/2015]:[
CMS Medicare Part C &amp; D Star Ratings Measures
Version date: 10/2014 (2015) and 2/20/2015 (2016)]],"*yes*")</f>
        <v>0</v>
      </c>
      <c r="K344" s="63"/>
      <c r="L344" s="63"/>
      <c r="M344" s="63"/>
      <c r="N344" s="63"/>
      <c r="O344" s="63"/>
      <c r="P344" s="63"/>
      <c r="Q344" s="63"/>
      <c r="R344" s="63"/>
      <c r="S344" s="286"/>
      <c r="T344" s="63"/>
      <c r="U344" s="63"/>
      <c r="V344" s="63"/>
      <c r="W344" s="63"/>
      <c r="X344" s="63"/>
      <c r="Y344" s="63"/>
      <c r="Z344" s="63"/>
      <c r="AA344" s="63"/>
      <c r="AB344" s="63"/>
      <c r="AC344" s="285"/>
      <c r="AD344" s="285"/>
    </row>
    <row r="345" spans="1:30" s="26" customFormat="1" ht="54" customHeight="1">
      <c r="A345" s="295" t="s">
        <v>802</v>
      </c>
      <c r="B345" s="276" t="s">
        <v>1193</v>
      </c>
      <c r="C345" s="278" t="s">
        <v>117</v>
      </c>
      <c r="D345" s="89"/>
      <c r="E345" s="89"/>
      <c r="F345" s="89"/>
      <c r="G345" s="204"/>
      <c r="H345" s="208" t="s">
        <v>1491</v>
      </c>
      <c r="I345" s="63" t="s">
        <v>9</v>
      </c>
      <c r="J345" s="62">
        <f>COUNTIF(Table48[[#This Row],[Core Set of Children’s Health Care Quality Measures for Medicaid and CHIP (Child Core Set)
Version date: 03/2015]:[
CMS Medicare Part C &amp; D Star Ratings Measures
Version date: 10/2014 (2015) and 2/20/2015 (2016)]],"*yes*")</f>
        <v>0</v>
      </c>
      <c r="K345" s="63"/>
      <c r="L345" s="63"/>
      <c r="M345" s="63"/>
      <c r="N345" s="63"/>
      <c r="O345" s="63"/>
      <c r="P345" s="63"/>
      <c r="Q345" s="63"/>
      <c r="R345" s="63"/>
      <c r="S345" s="286"/>
      <c r="T345" s="63"/>
      <c r="U345" s="63"/>
      <c r="V345" s="63"/>
      <c r="W345" s="63"/>
      <c r="X345" s="63"/>
      <c r="Y345" s="63"/>
      <c r="Z345" s="63"/>
      <c r="AA345" s="63"/>
      <c r="AB345" s="63"/>
      <c r="AC345" s="285"/>
      <c r="AD345" s="285"/>
    </row>
    <row r="346" spans="1:30" s="26" customFormat="1" ht="54" customHeight="1">
      <c r="A346" s="295" t="s">
        <v>803</v>
      </c>
      <c r="B346" s="276" t="s">
        <v>1210</v>
      </c>
      <c r="C346" s="278" t="s">
        <v>117</v>
      </c>
      <c r="D346" s="89"/>
      <c r="E346" s="89"/>
      <c r="F346" s="89"/>
      <c r="G346" s="204" t="s">
        <v>3</v>
      </c>
      <c r="H346" s="208"/>
      <c r="I346" s="63" t="s">
        <v>566</v>
      </c>
      <c r="J346" s="62">
        <f>COUNTIF(Table48[[#This Row],[Core Set of Children’s Health Care Quality Measures for Medicaid and CHIP (Child Core Set)
Version date: 03/2015]:[
CMS Medicare Part C &amp; D Star Ratings Measures
Version date: 10/2014 (2015) and 2/20/2015 (2016)]],"*yes*")</f>
        <v>0</v>
      </c>
      <c r="K346" s="63"/>
      <c r="L346" s="63"/>
      <c r="M346" s="63"/>
      <c r="N346" s="63"/>
      <c r="O346" s="63"/>
      <c r="P346" s="63"/>
      <c r="Q346" s="63"/>
      <c r="R346" s="63"/>
      <c r="S346" s="286"/>
      <c r="T346" s="63"/>
      <c r="U346" s="63"/>
      <c r="V346" s="63"/>
      <c r="W346" s="63"/>
      <c r="X346" s="63" t="s">
        <v>1</v>
      </c>
      <c r="Y346" s="63"/>
      <c r="Z346" s="63"/>
      <c r="AA346" s="63"/>
      <c r="AB346" s="63"/>
      <c r="AC346" s="285"/>
      <c r="AD346" s="285"/>
    </row>
    <row r="347" spans="1:30" s="26" customFormat="1" ht="54" customHeight="1">
      <c r="A347" s="295" t="s">
        <v>804</v>
      </c>
      <c r="B347" s="276" t="s">
        <v>1208</v>
      </c>
      <c r="C347" s="278" t="s">
        <v>117</v>
      </c>
      <c r="D347" s="89"/>
      <c r="E347" s="89"/>
      <c r="F347" s="89"/>
      <c r="G347" s="204" t="s">
        <v>3</v>
      </c>
      <c r="H347" s="208"/>
      <c r="I347" s="63" t="s">
        <v>566</v>
      </c>
      <c r="J347" s="62">
        <f>COUNTIF(Table48[[#This Row],[Core Set of Children’s Health Care Quality Measures for Medicaid and CHIP (Child Core Set)
Version date: 03/2015]:[
CMS Medicare Part C &amp; D Star Ratings Measures
Version date: 10/2014 (2015) and 2/20/2015 (2016)]],"*yes*")</f>
        <v>0</v>
      </c>
      <c r="K347" s="63"/>
      <c r="L347" s="63"/>
      <c r="M347" s="63"/>
      <c r="N347" s="63"/>
      <c r="O347" s="63"/>
      <c r="P347" s="63"/>
      <c r="Q347" s="63"/>
      <c r="R347" s="63"/>
      <c r="S347" s="286"/>
      <c r="T347" s="63"/>
      <c r="U347" s="63"/>
      <c r="V347" s="63"/>
      <c r="W347" s="63"/>
      <c r="X347" s="63" t="s">
        <v>1</v>
      </c>
      <c r="Y347" s="63"/>
      <c r="Z347" s="63"/>
      <c r="AA347" s="63"/>
      <c r="AB347" s="63"/>
      <c r="AC347" s="285"/>
      <c r="AD347" s="285"/>
    </row>
    <row r="348" spans="1:30" s="26" customFormat="1" ht="54" customHeight="1">
      <c r="A348" s="295" t="s">
        <v>805</v>
      </c>
      <c r="B348" s="289" t="s">
        <v>2332</v>
      </c>
      <c r="C348" s="281" t="s">
        <v>117</v>
      </c>
      <c r="D348" s="89"/>
      <c r="E348" s="89"/>
      <c r="F348" s="89" t="s">
        <v>1389</v>
      </c>
      <c r="G348" s="204" t="s">
        <v>3</v>
      </c>
      <c r="H348" s="63" t="s">
        <v>2333</v>
      </c>
      <c r="I348" s="214"/>
      <c r="J348" s="62">
        <f>COUNTIF(Table48[[#This Row],[Core Set of Children’s Health Care Quality Measures for Medicaid and CHIP (Child Core Set)
Version date: 03/2015]:[
CMS Medicare Part C &amp; D Star Ratings Measures
Version date: 10/2014 (2015) and 2/20/2015 (2016)]],"*yes*")</f>
        <v>1</v>
      </c>
      <c r="K348" s="63"/>
      <c r="L348" s="63"/>
      <c r="M348" s="63"/>
      <c r="N348" s="63"/>
      <c r="O348" s="63"/>
      <c r="P348" s="63"/>
      <c r="Q348" s="63"/>
      <c r="R348" s="63"/>
      <c r="S348" s="286" t="s">
        <v>2357</v>
      </c>
      <c r="T348" s="63"/>
      <c r="U348" s="63"/>
      <c r="V348" s="63"/>
      <c r="W348" s="63"/>
      <c r="X348" s="63"/>
      <c r="Y348" s="63"/>
      <c r="Z348" s="63"/>
      <c r="AA348" s="63"/>
      <c r="AB348" s="63"/>
      <c r="AC348" s="285"/>
      <c r="AD348" s="285"/>
    </row>
    <row r="349" spans="1:30" s="26" customFormat="1" ht="54" customHeight="1">
      <c r="A349" s="295" t="s">
        <v>806</v>
      </c>
      <c r="B349" s="276" t="s">
        <v>1201</v>
      </c>
      <c r="C349" s="278" t="s">
        <v>117</v>
      </c>
      <c r="D349" s="89"/>
      <c r="E349" s="89" t="s">
        <v>528</v>
      </c>
      <c r="F349" s="89"/>
      <c r="G349" s="204" t="s">
        <v>43</v>
      </c>
      <c r="H349" s="208" t="s">
        <v>1200</v>
      </c>
      <c r="I349" s="63" t="s">
        <v>9</v>
      </c>
      <c r="J349" s="62">
        <f>COUNTIF(Table48[[#This Row],[Core Set of Children’s Health Care Quality Measures for Medicaid and CHIP (Child Core Set)
Version date: 03/2015]:[
CMS Medicare Part C &amp; D Star Ratings Measures
Version date: 10/2014 (2015) and 2/20/2015 (2016)]],"*yes*")</f>
        <v>1</v>
      </c>
      <c r="K349" s="63"/>
      <c r="L349" s="63"/>
      <c r="M349" s="63"/>
      <c r="N349" s="63" t="s">
        <v>1</v>
      </c>
      <c r="O349" s="63"/>
      <c r="P349" s="63"/>
      <c r="Q349" s="63"/>
      <c r="R349" s="63"/>
      <c r="S349" s="286"/>
      <c r="T349" s="63"/>
      <c r="U349" s="63"/>
      <c r="V349" s="63"/>
      <c r="W349" s="63"/>
      <c r="X349" s="63"/>
      <c r="Y349" s="63"/>
      <c r="Z349" s="63"/>
      <c r="AA349" s="63"/>
      <c r="AB349" s="63"/>
      <c r="AC349" s="285"/>
      <c r="AD349" s="285"/>
    </row>
    <row r="350" spans="1:30" s="26" customFormat="1" ht="54" customHeight="1">
      <c r="A350" s="295" t="s">
        <v>807</v>
      </c>
      <c r="B350" s="276" t="s">
        <v>530</v>
      </c>
      <c r="C350" s="278" t="s">
        <v>117</v>
      </c>
      <c r="D350" s="89"/>
      <c r="E350" s="89" t="s">
        <v>529</v>
      </c>
      <c r="F350" s="89"/>
      <c r="G350" s="204" t="s">
        <v>43</v>
      </c>
      <c r="H350" s="208" t="s">
        <v>1199</v>
      </c>
      <c r="I350" s="63" t="s">
        <v>9</v>
      </c>
      <c r="J350" s="62">
        <f>COUNTIF(Table48[[#This Row],[Core Set of Children’s Health Care Quality Measures for Medicaid and CHIP (Child Core Set)
Version date: 03/2015]:[
CMS Medicare Part C &amp; D Star Ratings Measures
Version date: 10/2014 (2015) and 2/20/2015 (2016)]],"*yes*")</f>
        <v>1</v>
      </c>
      <c r="K350" s="63" t="s">
        <v>1</v>
      </c>
      <c r="L350" s="63"/>
      <c r="M350" s="63"/>
      <c r="N350" s="63"/>
      <c r="O350" s="63"/>
      <c r="P350" s="63"/>
      <c r="Q350" s="63"/>
      <c r="R350" s="63"/>
      <c r="S350" s="286"/>
      <c r="T350" s="63"/>
      <c r="U350" s="63"/>
      <c r="V350" s="63"/>
      <c r="W350" s="63"/>
      <c r="X350" s="63"/>
      <c r="Y350" s="63">
        <v>14</v>
      </c>
      <c r="Z350" s="63" t="s">
        <v>1</v>
      </c>
      <c r="AA350" s="63" t="s">
        <v>1</v>
      </c>
      <c r="AB350" s="63" t="s">
        <v>1</v>
      </c>
      <c r="AC350" s="285"/>
      <c r="AD350" s="285" t="s">
        <v>1</v>
      </c>
    </row>
    <row r="351" spans="1:30" s="26" customFormat="1" ht="54" customHeight="1">
      <c r="A351" s="295" t="s">
        <v>810</v>
      </c>
      <c r="B351" s="276" t="s">
        <v>570</v>
      </c>
      <c r="C351" s="277" t="s">
        <v>117</v>
      </c>
      <c r="D351" s="94" t="s">
        <v>576</v>
      </c>
      <c r="E351" s="94" t="s">
        <v>117</v>
      </c>
      <c r="F351" s="94" t="s">
        <v>117</v>
      </c>
      <c r="G351" s="204" t="s">
        <v>568</v>
      </c>
      <c r="H351" s="208" t="s">
        <v>1481</v>
      </c>
      <c r="I351" s="63" t="s">
        <v>1187</v>
      </c>
      <c r="J351" s="62">
        <f>COUNTIF(Table48[[#This Row],[Core Set of Children’s Health Care Quality Measures for Medicaid and CHIP (Child Core Set)
Version date: 03/2015]:[
CMS Medicare Part C &amp; D Star Ratings Measures
Version date: 10/2014 (2015) and 2/20/2015 (2016)]],"*yes*")</f>
        <v>0</v>
      </c>
      <c r="K351" s="63"/>
      <c r="L351" s="63"/>
      <c r="M351" s="63"/>
      <c r="N351" s="63"/>
      <c r="O351" s="63"/>
      <c r="P351" s="63"/>
      <c r="Q351" s="63"/>
      <c r="R351" s="63"/>
      <c r="S351" s="286"/>
      <c r="T351" s="63"/>
      <c r="U351" s="63"/>
      <c r="V351" s="63"/>
      <c r="W351" s="63"/>
      <c r="X351" s="63"/>
      <c r="Y351" s="63"/>
      <c r="Z351" s="63" t="s">
        <v>1</v>
      </c>
      <c r="AA351" s="63" t="s">
        <v>1</v>
      </c>
      <c r="AB351" s="63"/>
      <c r="AC351" s="285"/>
      <c r="AD351" s="285"/>
    </row>
    <row r="352" spans="1:30" s="26" customFormat="1" ht="54" customHeight="1">
      <c r="A352" s="295" t="s">
        <v>811</v>
      </c>
      <c r="B352" s="276" t="s">
        <v>532</v>
      </c>
      <c r="C352" s="278" t="s">
        <v>117</v>
      </c>
      <c r="D352" s="89"/>
      <c r="E352" s="89" t="s">
        <v>531</v>
      </c>
      <c r="F352" s="89"/>
      <c r="G352" s="204" t="s">
        <v>43</v>
      </c>
      <c r="H352" s="208" t="s">
        <v>1198</v>
      </c>
      <c r="I352" s="63" t="s">
        <v>9</v>
      </c>
      <c r="J352" s="62">
        <f>COUNTIF(Table48[[#This Row],[Core Set of Children’s Health Care Quality Measures for Medicaid and CHIP (Child Core Set)
Version date: 03/2015]:[
CMS Medicare Part C &amp; D Star Ratings Measures
Version date: 10/2014 (2015) and 2/20/2015 (2016)]],"*yes*")</f>
        <v>1</v>
      </c>
      <c r="K352" s="63" t="s">
        <v>1</v>
      </c>
      <c r="L352" s="63"/>
      <c r="M352" s="63"/>
      <c r="N352" s="63"/>
      <c r="O352" s="63"/>
      <c r="P352" s="63"/>
      <c r="Q352" s="63"/>
      <c r="R352" s="63"/>
      <c r="S352" s="286"/>
      <c r="T352" s="63"/>
      <c r="U352" s="63"/>
      <c r="V352" s="63"/>
      <c r="W352" s="63"/>
      <c r="X352" s="63"/>
      <c r="Y352" s="63"/>
      <c r="Z352" s="63"/>
      <c r="AA352" s="63"/>
      <c r="AB352" s="63"/>
      <c r="AC352" s="285"/>
      <c r="AD352" s="285"/>
    </row>
    <row r="353" spans="1:30" s="26" customFormat="1" ht="54" customHeight="1">
      <c r="A353" s="295" t="s">
        <v>812</v>
      </c>
      <c r="B353" s="276" t="s">
        <v>288</v>
      </c>
      <c r="C353" s="276" t="s">
        <v>117</v>
      </c>
      <c r="D353" s="63"/>
      <c r="E353" s="63"/>
      <c r="F353" s="63"/>
      <c r="G353" s="204" t="s">
        <v>115</v>
      </c>
      <c r="H353" s="208" t="s">
        <v>1217</v>
      </c>
      <c r="I353" s="63" t="s">
        <v>9</v>
      </c>
      <c r="J353" s="62">
        <f>COUNTIF(Table48[[#This Row],[Core Set of Children’s Health Care Quality Measures for Medicaid and CHIP (Child Core Set)
Version date: 03/2015]:[
CMS Medicare Part C &amp; D Star Ratings Measures
Version date: 10/2014 (2015) and 2/20/2015 (2016)]],"*yes*")</f>
        <v>1</v>
      </c>
      <c r="K353" s="63"/>
      <c r="L353" s="63"/>
      <c r="M353" s="63"/>
      <c r="N353" s="63"/>
      <c r="O353" s="63"/>
      <c r="P353" s="63"/>
      <c r="Q353" s="63"/>
      <c r="R353" s="63"/>
      <c r="S353" s="286"/>
      <c r="T353" s="63" t="s">
        <v>1</v>
      </c>
      <c r="U353" s="63"/>
      <c r="V353" s="63"/>
      <c r="W353" s="63"/>
      <c r="X353" s="63"/>
      <c r="Y353" s="63">
        <v>9</v>
      </c>
      <c r="Z353" s="63" t="s">
        <v>1</v>
      </c>
      <c r="AA353" s="63" t="s">
        <v>1</v>
      </c>
      <c r="AB353" s="63"/>
      <c r="AC353" s="285"/>
      <c r="AD353" s="285"/>
    </row>
    <row r="354" spans="1:30" s="26" customFormat="1" ht="54" customHeight="1">
      <c r="A354" s="295" t="s">
        <v>813</v>
      </c>
      <c r="B354" s="276" t="s">
        <v>38</v>
      </c>
      <c r="C354" s="278" t="s">
        <v>117</v>
      </c>
      <c r="D354" s="89"/>
      <c r="E354" s="89"/>
      <c r="F354" s="89"/>
      <c r="G354" s="283" t="s">
        <v>238</v>
      </c>
      <c r="H354" s="208" t="s">
        <v>1188</v>
      </c>
      <c r="I354" s="63" t="s">
        <v>9</v>
      </c>
      <c r="J354" s="62">
        <f>COUNTIF(Table48[[#This Row],[Core Set of Children’s Health Care Quality Measures for Medicaid and CHIP (Child Core Set)
Version date: 03/2015]:[
CMS Medicare Part C &amp; D Star Ratings Measures
Version date: 10/2014 (2015) and 2/20/2015 (2016)]],"*yes*")</f>
        <v>0</v>
      </c>
      <c r="K354" s="63"/>
      <c r="L354" s="63"/>
      <c r="M354" s="63"/>
      <c r="N354" s="63"/>
      <c r="O354" s="63"/>
      <c r="P354" s="63"/>
      <c r="Q354" s="63"/>
      <c r="R354" s="63"/>
      <c r="S354" s="286"/>
      <c r="T354" s="63"/>
      <c r="U354" s="63"/>
      <c r="V354" s="63"/>
      <c r="W354" s="63"/>
      <c r="X354" s="63"/>
      <c r="Y354" s="63"/>
      <c r="Z354" s="63"/>
      <c r="AA354" s="63"/>
      <c r="AB354" s="63"/>
      <c r="AC354" s="285"/>
      <c r="AD354" s="285"/>
    </row>
    <row r="355" spans="1:30" s="26" customFormat="1" ht="54" customHeight="1">
      <c r="A355" s="295" t="s">
        <v>814</v>
      </c>
      <c r="B355" s="276" t="s">
        <v>213</v>
      </c>
      <c r="C355" s="278" t="s">
        <v>117</v>
      </c>
      <c r="D355" s="89"/>
      <c r="E355" s="89"/>
      <c r="F355" s="89"/>
      <c r="G355" s="204" t="s">
        <v>4</v>
      </c>
      <c r="H355" s="208" t="s">
        <v>1224</v>
      </c>
      <c r="I355" s="63" t="s">
        <v>10</v>
      </c>
      <c r="J355" s="62">
        <f>COUNTIF(Table48[[#This Row],[Core Set of Children’s Health Care Quality Measures for Medicaid and CHIP (Child Core Set)
Version date: 03/2015]:[
CMS Medicare Part C &amp; D Star Ratings Measures
Version date: 10/2014 (2015) and 2/20/2015 (2016)]],"*yes*")</f>
        <v>1</v>
      </c>
      <c r="K355" s="63" t="s">
        <v>1</v>
      </c>
      <c r="L355" s="63"/>
      <c r="M355" s="63"/>
      <c r="N355" s="63"/>
      <c r="O355" s="63"/>
      <c r="P355" s="63"/>
      <c r="Q355" s="63"/>
      <c r="R355" s="63"/>
      <c r="S355" s="286"/>
      <c r="T355" s="63"/>
      <c r="U355" s="63"/>
      <c r="V355" s="63"/>
      <c r="W355" s="63"/>
      <c r="X355" s="63"/>
      <c r="Y355" s="63"/>
      <c r="Z355" s="63"/>
      <c r="AA355" s="63"/>
      <c r="AB355" s="63"/>
      <c r="AC355" s="285"/>
      <c r="AD355" s="285"/>
    </row>
    <row r="356" spans="1:30" s="26" customFormat="1" ht="54" customHeight="1">
      <c r="A356" s="295" t="s">
        <v>815</v>
      </c>
      <c r="B356" s="276" t="s">
        <v>578</v>
      </c>
      <c r="C356" s="278" t="s">
        <v>117</v>
      </c>
      <c r="D356" s="89"/>
      <c r="E356" s="89"/>
      <c r="F356" s="89"/>
      <c r="G356" s="204" t="s">
        <v>115</v>
      </c>
      <c r="H356" s="208" t="s">
        <v>1205</v>
      </c>
      <c r="I356" s="63" t="s">
        <v>10</v>
      </c>
      <c r="J356" s="62">
        <f>COUNTIF(Table48[[#This Row],[Core Set of Children’s Health Care Quality Measures for Medicaid and CHIP (Child Core Set)
Version date: 03/2015]:[
CMS Medicare Part C &amp; D Star Ratings Measures
Version date: 10/2014 (2015) and 2/20/2015 (2016)]],"*yes*")</f>
        <v>0</v>
      </c>
      <c r="K356" s="63"/>
      <c r="L356" s="63"/>
      <c r="M356" s="63"/>
      <c r="N356" s="63"/>
      <c r="O356" s="63"/>
      <c r="P356" s="63"/>
      <c r="Q356" s="63"/>
      <c r="R356" s="63"/>
      <c r="S356" s="286"/>
      <c r="T356" s="63"/>
      <c r="U356" s="63"/>
      <c r="V356" s="63"/>
      <c r="W356" s="63"/>
      <c r="X356" s="63"/>
      <c r="Y356" s="63"/>
      <c r="Z356" s="63" t="s">
        <v>1</v>
      </c>
      <c r="AA356" s="63" t="s">
        <v>1</v>
      </c>
      <c r="AB356" s="63"/>
      <c r="AC356" s="285"/>
      <c r="AD356" s="285"/>
    </row>
    <row r="357" spans="1:30" s="26" customFormat="1" ht="54" customHeight="1">
      <c r="A357" s="295" t="s">
        <v>816</v>
      </c>
      <c r="B357" s="276" t="s">
        <v>577</v>
      </c>
      <c r="C357" s="278" t="s">
        <v>117</v>
      </c>
      <c r="D357" s="89"/>
      <c r="E357" s="89"/>
      <c r="F357" s="89"/>
      <c r="G357" s="204" t="s">
        <v>115</v>
      </c>
      <c r="H357" s="208" t="s">
        <v>1206</v>
      </c>
      <c r="I357" s="63" t="s">
        <v>10</v>
      </c>
      <c r="J357" s="62">
        <f>COUNTIF(Table48[[#This Row],[Core Set of Children’s Health Care Quality Measures for Medicaid and CHIP (Child Core Set)
Version date: 03/2015]:[
CMS Medicare Part C &amp; D Star Ratings Measures
Version date: 10/2014 (2015) and 2/20/2015 (2016)]],"*yes*")</f>
        <v>1</v>
      </c>
      <c r="K357" s="63" t="s">
        <v>1</v>
      </c>
      <c r="L357" s="63"/>
      <c r="M357" s="63"/>
      <c r="N357" s="63"/>
      <c r="O357" s="63"/>
      <c r="P357" s="63"/>
      <c r="Q357" s="63"/>
      <c r="R357" s="63"/>
      <c r="S357" s="286"/>
      <c r="T357" s="63"/>
      <c r="U357" s="63"/>
      <c r="V357" s="63"/>
      <c r="W357" s="63"/>
      <c r="X357" s="63"/>
      <c r="Y357" s="63"/>
      <c r="Z357" s="63" t="s">
        <v>1</v>
      </c>
      <c r="AA357" s="63" t="s">
        <v>1</v>
      </c>
      <c r="AB357" s="63"/>
      <c r="AC357" s="285"/>
      <c r="AD357" s="285"/>
    </row>
    <row r="358" spans="1:30" s="26" customFormat="1" ht="54" customHeight="1">
      <c r="A358" s="295" t="s">
        <v>818</v>
      </c>
      <c r="B358" s="276" t="s">
        <v>218</v>
      </c>
      <c r="C358" s="278" t="s">
        <v>117</v>
      </c>
      <c r="D358" s="89"/>
      <c r="E358" s="89"/>
      <c r="F358" s="89" t="s">
        <v>881</v>
      </c>
      <c r="G358" s="204" t="s">
        <v>1222</v>
      </c>
      <c r="H358" s="208" t="s">
        <v>1429</v>
      </c>
      <c r="I358" s="63"/>
      <c r="J358" s="62">
        <f>COUNTIF(Table48[[#This Row],[Core Set of Children’s Health Care Quality Measures for Medicaid and CHIP (Child Core Set)
Version date: 03/2015]:[
CMS Medicare Part C &amp; D Star Ratings Measures
Version date: 10/2014 (2015) and 2/20/2015 (2016)]],"*yes*")</f>
        <v>2</v>
      </c>
      <c r="K358" s="63"/>
      <c r="L358" s="63"/>
      <c r="M358" s="63"/>
      <c r="N358" s="63"/>
      <c r="O358" s="63"/>
      <c r="P358" s="63"/>
      <c r="Q358" s="63" t="s">
        <v>880</v>
      </c>
      <c r="R358" s="63"/>
      <c r="S358" s="286" t="s">
        <v>2358</v>
      </c>
      <c r="T358" s="63"/>
      <c r="U358" s="63"/>
      <c r="V358" s="63"/>
      <c r="W358" s="63"/>
      <c r="X358" s="63"/>
      <c r="Y358" s="63"/>
      <c r="Z358" s="63"/>
      <c r="AA358" s="63"/>
      <c r="AB358" s="63"/>
      <c r="AC358" s="285"/>
      <c r="AD358" s="285"/>
    </row>
    <row r="359" spans="1:30" s="26" customFormat="1" ht="54" customHeight="1">
      <c r="A359" s="295" t="s">
        <v>819</v>
      </c>
      <c r="B359" s="276" t="s">
        <v>1203</v>
      </c>
      <c r="C359" s="276" t="s">
        <v>117</v>
      </c>
      <c r="D359" s="63"/>
      <c r="E359" s="63" t="s">
        <v>492</v>
      </c>
      <c r="F359" s="63"/>
      <c r="G359" s="204" t="s">
        <v>115</v>
      </c>
      <c r="H359" s="208" t="s">
        <v>1218</v>
      </c>
      <c r="I359" s="63" t="s">
        <v>563</v>
      </c>
      <c r="J359" s="62">
        <f>COUNTIF(Table48[[#This Row],[Core Set of Children’s Health Care Quality Measures for Medicaid and CHIP (Child Core Set)
Version date: 03/2015]:[
CMS Medicare Part C &amp; D Star Ratings Measures
Version date: 10/2014 (2015) and 2/20/2015 (2016)]],"*yes*")</f>
        <v>0</v>
      </c>
      <c r="K359" s="63"/>
      <c r="L359" s="63"/>
      <c r="M359" s="63"/>
      <c r="N359" s="63"/>
      <c r="O359" s="63"/>
      <c r="P359" s="63"/>
      <c r="Q359" s="63"/>
      <c r="R359" s="63"/>
      <c r="S359" s="286"/>
      <c r="T359" s="63"/>
      <c r="U359" s="63"/>
      <c r="V359" s="63"/>
      <c r="W359" s="63"/>
      <c r="X359" s="63"/>
      <c r="Y359" s="63">
        <v>17</v>
      </c>
      <c r="Z359" s="63"/>
      <c r="AA359" s="63"/>
      <c r="AB359" s="63" t="s">
        <v>1</v>
      </c>
      <c r="AC359" s="285"/>
      <c r="AD359" s="285"/>
    </row>
    <row r="360" spans="1:30" s="26" customFormat="1" ht="54" customHeight="1">
      <c r="A360" s="295" t="s">
        <v>820</v>
      </c>
      <c r="B360" s="276" t="s">
        <v>116</v>
      </c>
      <c r="C360" s="278" t="s">
        <v>117</v>
      </c>
      <c r="D360" s="89"/>
      <c r="E360" s="89"/>
      <c r="F360" s="89" t="s">
        <v>877</v>
      </c>
      <c r="G360" s="204" t="s">
        <v>3</v>
      </c>
      <c r="H360" s="208" t="s">
        <v>1101</v>
      </c>
      <c r="I360" s="63" t="s">
        <v>564</v>
      </c>
      <c r="J360" s="62">
        <f>COUNTIF(Table48[[#This Row],[Core Set of Children’s Health Care Quality Measures for Medicaid and CHIP (Child Core Set)
Version date: 03/2015]:[
CMS Medicare Part C &amp; D Star Ratings Measures
Version date: 10/2014 (2015) and 2/20/2015 (2016)]],"*yes*")</f>
        <v>2</v>
      </c>
      <c r="K360" s="63"/>
      <c r="L360" s="63"/>
      <c r="M360" s="63"/>
      <c r="N360" s="63"/>
      <c r="O360" s="63"/>
      <c r="P360" s="63"/>
      <c r="Q360" s="63" t="s">
        <v>876</v>
      </c>
      <c r="R360" s="63"/>
      <c r="S360" s="286" t="s">
        <v>2347</v>
      </c>
      <c r="T360" s="63"/>
      <c r="U360" s="63"/>
      <c r="V360" s="63"/>
      <c r="W360" s="63"/>
      <c r="X360" s="63"/>
      <c r="Y360" s="63"/>
      <c r="Z360" s="63"/>
      <c r="AA360" s="63"/>
      <c r="AB360" s="63"/>
      <c r="AC360" s="285"/>
      <c r="AD360" s="285"/>
    </row>
    <row r="361" spans="1:30" s="26" customFormat="1" ht="54" customHeight="1">
      <c r="A361" s="295" t="s">
        <v>821</v>
      </c>
      <c r="B361" s="276" t="s">
        <v>220</v>
      </c>
      <c r="C361" s="278" t="s">
        <v>117</v>
      </c>
      <c r="D361" s="89"/>
      <c r="E361" s="89"/>
      <c r="F361" s="89"/>
      <c r="G361" s="204"/>
      <c r="H361" s="208" t="s">
        <v>1100</v>
      </c>
      <c r="I361" s="63"/>
      <c r="J361" s="62">
        <f>COUNTIF(Table48[[#This Row],[Core Set of Children’s Health Care Quality Measures for Medicaid and CHIP (Child Core Set)
Version date: 03/2015]:[
CMS Medicare Part C &amp; D Star Ratings Measures
Version date: 10/2014 (2015) and 2/20/2015 (2016)]],"*yes*")</f>
        <v>1</v>
      </c>
      <c r="K361" s="63"/>
      <c r="L361" s="63" t="s">
        <v>938</v>
      </c>
      <c r="M361" s="63"/>
      <c r="N361" s="63"/>
      <c r="O361" s="63"/>
      <c r="P361" s="63"/>
      <c r="Q361" s="63"/>
      <c r="R361" s="63"/>
      <c r="S361" s="286"/>
      <c r="T361" s="63"/>
      <c r="U361" s="63"/>
      <c r="V361" s="63"/>
      <c r="W361" s="63"/>
      <c r="X361" s="63"/>
      <c r="Y361" s="63"/>
      <c r="Z361" s="63"/>
      <c r="AA361" s="63"/>
      <c r="AB361" s="63"/>
      <c r="AC361" s="285"/>
      <c r="AD361" s="285"/>
    </row>
    <row r="362" spans="1:30" s="26" customFormat="1" ht="54" customHeight="1">
      <c r="A362" s="295" t="s">
        <v>822</v>
      </c>
      <c r="B362" s="289" t="s">
        <v>1386</v>
      </c>
      <c r="C362" s="281" t="s">
        <v>117</v>
      </c>
      <c r="D362" s="89"/>
      <c r="E362" s="89"/>
      <c r="F362" s="89" t="s">
        <v>1385</v>
      </c>
      <c r="G362" s="204" t="s">
        <v>4</v>
      </c>
      <c r="H362" s="208" t="s">
        <v>2334</v>
      </c>
      <c r="I362" s="214"/>
      <c r="J362" s="62">
        <f>COUNTIF(Table48[[#This Row],[Core Set of Children’s Health Care Quality Measures for Medicaid and CHIP (Child Core Set)
Version date: 03/2015]:[
CMS Medicare Part C &amp; D Star Ratings Measures
Version date: 10/2014 (2015) and 2/20/2015 (2016)]],"*yes*")</f>
        <v>1</v>
      </c>
      <c r="K362" s="63"/>
      <c r="L362" s="63"/>
      <c r="M362" s="63"/>
      <c r="N362" s="63"/>
      <c r="O362" s="63"/>
      <c r="P362" s="63"/>
      <c r="Q362" s="63"/>
      <c r="R362" s="63"/>
      <c r="S362" s="286" t="s">
        <v>2324</v>
      </c>
      <c r="T362" s="63"/>
      <c r="U362" s="63"/>
      <c r="V362" s="63"/>
      <c r="W362" s="63"/>
      <c r="X362" s="63"/>
      <c r="Y362" s="63"/>
      <c r="Z362" s="63"/>
      <c r="AA362" s="63"/>
      <c r="AB362" s="63"/>
      <c r="AC362" s="285"/>
      <c r="AD362" s="285"/>
    </row>
    <row r="363" spans="1:30" s="26" customFormat="1" ht="54" customHeight="1">
      <c r="A363" s="295" t="s">
        <v>823</v>
      </c>
      <c r="B363" s="276" t="s">
        <v>227</v>
      </c>
      <c r="C363" s="278" t="s">
        <v>117</v>
      </c>
      <c r="D363" s="89"/>
      <c r="E363" s="89"/>
      <c r="F363" s="89"/>
      <c r="G363" s="204" t="s">
        <v>1165</v>
      </c>
      <c r="H363" s="208" t="s">
        <v>1486</v>
      </c>
      <c r="I363" s="63" t="s">
        <v>10</v>
      </c>
      <c r="J363" s="62">
        <f>COUNTIF(Table48[[#This Row],[Core Set of Children’s Health Care Quality Measures for Medicaid and CHIP (Child Core Set)
Version date: 03/2015]:[
CMS Medicare Part C &amp; D Star Ratings Measures
Version date: 10/2014 (2015) and 2/20/2015 (2016)]],"*yes*")</f>
        <v>0</v>
      </c>
      <c r="K363" s="63"/>
      <c r="L363" s="63"/>
      <c r="M363" s="63"/>
      <c r="N363" s="63"/>
      <c r="O363" s="63"/>
      <c r="P363" s="63"/>
      <c r="Q363" s="63"/>
      <c r="R363" s="63"/>
      <c r="S363" s="286"/>
      <c r="T363" s="63"/>
      <c r="U363" s="63"/>
      <c r="V363" s="63"/>
      <c r="W363" s="63"/>
      <c r="X363" s="63"/>
      <c r="Y363" s="63"/>
      <c r="Z363" s="63"/>
      <c r="AA363" s="63"/>
      <c r="AB363" s="63"/>
      <c r="AC363" s="285"/>
      <c r="AD363" s="285"/>
    </row>
    <row r="364" spans="1:30" s="26" customFormat="1" ht="54" customHeight="1">
      <c r="A364" s="295" t="s">
        <v>824</v>
      </c>
      <c r="B364" s="276" t="s">
        <v>230</v>
      </c>
      <c r="C364" s="278" t="s">
        <v>117</v>
      </c>
      <c r="D364" s="89"/>
      <c r="E364" s="89"/>
      <c r="F364" s="89"/>
      <c r="G364" s="204" t="s">
        <v>1165</v>
      </c>
      <c r="H364" s="208" t="s">
        <v>1485</v>
      </c>
      <c r="I364" s="63" t="s">
        <v>10</v>
      </c>
      <c r="J364" s="62">
        <f>COUNTIF(Table48[[#This Row],[Core Set of Children’s Health Care Quality Measures for Medicaid and CHIP (Child Core Set)
Version date: 03/2015]:[
CMS Medicare Part C &amp; D Star Ratings Measures
Version date: 10/2014 (2015) and 2/20/2015 (2016)]],"*yes*")</f>
        <v>0</v>
      </c>
      <c r="K364" s="63"/>
      <c r="L364" s="63"/>
      <c r="M364" s="63"/>
      <c r="N364" s="63"/>
      <c r="O364" s="63"/>
      <c r="P364" s="63"/>
      <c r="Q364" s="63"/>
      <c r="R364" s="63"/>
      <c r="S364" s="286"/>
      <c r="T364" s="63"/>
      <c r="U364" s="63"/>
      <c r="V364" s="63"/>
      <c r="W364" s="63"/>
      <c r="X364" s="63"/>
      <c r="Y364" s="63"/>
      <c r="Z364" s="63"/>
      <c r="AA364" s="63"/>
      <c r="AB364" s="63"/>
      <c r="AC364" s="285"/>
      <c r="AD364" s="285"/>
    </row>
    <row r="365" spans="1:30" s="26" customFormat="1" ht="54" customHeight="1">
      <c r="A365" s="295" t="s">
        <v>825</v>
      </c>
      <c r="B365" s="276" t="s">
        <v>574</v>
      </c>
      <c r="C365" s="277" t="s">
        <v>117</v>
      </c>
      <c r="D365" s="94" t="s">
        <v>576</v>
      </c>
      <c r="E365" s="94" t="s">
        <v>117</v>
      </c>
      <c r="F365" s="94" t="s">
        <v>117</v>
      </c>
      <c r="G365" s="204" t="s">
        <v>575</v>
      </c>
      <c r="H365" s="208" t="s">
        <v>1179</v>
      </c>
      <c r="I365" s="63" t="s">
        <v>580</v>
      </c>
      <c r="J365" s="62">
        <f>COUNTIF(Table48[[#This Row],[Core Set of Children’s Health Care Quality Measures for Medicaid and CHIP (Child Core Set)
Version date: 03/2015]:[
CMS Medicare Part C &amp; D Star Ratings Measures
Version date: 10/2014 (2015) and 2/20/2015 (2016)]],"*yes*")</f>
        <v>0</v>
      </c>
      <c r="K365" s="63"/>
      <c r="L365" s="63"/>
      <c r="M365" s="63"/>
      <c r="N365" s="63"/>
      <c r="O365" s="63"/>
      <c r="P365" s="63"/>
      <c r="Q365" s="63"/>
      <c r="R365" s="63"/>
      <c r="S365" s="286"/>
      <c r="T365" s="63"/>
      <c r="U365" s="63"/>
      <c r="V365" s="63"/>
      <c r="W365" s="63"/>
      <c r="X365" s="63"/>
      <c r="Y365" s="63"/>
      <c r="Z365" s="63" t="s">
        <v>1</v>
      </c>
      <c r="AA365" s="63" t="s">
        <v>1</v>
      </c>
      <c r="AB365" s="63"/>
      <c r="AC365" s="285"/>
      <c r="AD365" s="285"/>
    </row>
    <row r="366" spans="1:30" s="26" customFormat="1" ht="54" customHeight="1">
      <c r="A366" s="295" t="s">
        <v>826</v>
      </c>
      <c r="B366" s="288" t="s">
        <v>219</v>
      </c>
      <c r="C366" s="278" t="s">
        <v>117</v>
      </c>
      <c r="D366" s="89"/>
      <c r="E366" s="89"/>
      <c r="F366" s="89" t="s">
        <v>879</v>
      </c>
      <c r="G366" s="204" t="s">
        <v>3</v>
      </c>
      <c r="H366" s="208" t="s">
        <v>1430</v>
      </c>
      <c r="I366" s="63"/>
      <c r="J366" s="62">
        <f>COUNTIF(Table48[[#This Row],[Core Set of Children’s Health Care Quality Measures for Medicaid and CHIP (Child Core Set)
Version date: 03/2015]:[
CMS Medicare Part C &amp; D Star Ratings Measures
Version date: 10/2014 (2015) and 2/20/2015 (2016)]],"*yes*")</f>
        <v>2</v>
      </c>
      <c r="K366" s="63"/>
      <c r="L366" s="63"/>
      <c r="M366" s="63"/>
      <c r="N366" s="63"/>
      <c r="O366" s="63"/>
      <c r="P366" s="63"/>
      <c r="Q366" s="63" t="s">
        <v>878</v>
      </c>
      <c r="R366" s="63"/>
      <c r="S366" s="286" t="s">
        <v>2357</v>
      </c>
      <c r="T366" s="63"/>
      <c r="U366" s="63"/>
      <c r="V366" s="63"/>
      <c r="W366" s="63"/>
      <c r="X366" s="63"/>
      <c r="Y366" s="63"/>
      <c r="Z366" s="63"/>
      <c r="AA366" s="63"/>
      <c r="AB366" s="63"/>
      <c r="AC366" s="285"/>
      <c r="AD366" s="285"/>
    </row>
    <row r="367" spans="1:30" s="26" customFormat="1" ht="54" customHeight="1">
      <c r="A367" s="295" t="s">
        <v>827</v>
      </c>
      <c r="B367" s="288" t="s">
        <v>1349</v>
      </c>
      <c r="C367" s="278" t="s">
        <v>117</v>
      </c>
      <c r="D367" s="89"/>
      <c r="E367" s="89"/>
      <c r="F367" s="89" t="s">
        <v>1352</v>
      </c>
      <c r="G367" s="204" t="s">
        <v>3</v>
      </c>
      <c r="H367" s="208" t="s">
        <v>1444</v>
      </c>
      <c r="I367" s="214"/>
      <c r="J367" s="62">
        <f>COUNTIF(Table48[[#This Row],[Core Set of Children’s Health Care Quality Measures for Medicaid and CHIP (Child Core Set)
Version date: 03/2015]:[
CMS Medicare Part C &amp; D Star Ratings Measures
Version date: 10/2014 (2015) and 2/20/2015 (2016)]],"*yes*")</f>
        <v>1</v>
      </c>
      <c r="K367" s="63"/>
      <c r="L367" s="63"/>
      <c r="M367" s="63"/>
      <c r="N367" s="63"/>
      <c r="O367" s="63"/>
      <c r="P367" s="63"/>
      <c r="Q367" s="63"/>
      <c r="R367" s="63"/>
      <c r="S367" s="286" t="s">
        <v>2348</v>
      </c>
      <c r="T367" s="63"/>
      <c r="U367" s="63"/>
      <c r="V367" s="63"/>
      <c r="W367" s="63"/>
      <c r="X367" s="63"/>
      <c r="Y367" s="63"/>
      <c r="Z367" s="63"/>
      <c r="AA367" s="63"/>
      <c r="AB367" s="63"/>
      <c r="AC367" s="285"/>
      <c r="AD367" s="285"/>
    </row>
    <row r="368" spans="1:30" s="26" customFormat="1" ht="54" customHeight="1">
      <c r="A368" s="295" t="s">
        <v>828</v>
      </c>
      <c r="B368" s="288" t="s">
        <v>1348</v>
      </c>
      <c r="C368" s="278" t="s">
        <v>117</v>
      </c>
      <c r="D368" s="89"/>
      <c r="E368" s="89"/>
      <c r="F368" s="89" t="s">
        <v>1353</v>
      </c>
      <c r="G368" s="204" t="s">
        <v>3</v>
      </c>
      <c r="H368" s="208" t="s">
        <v>1443</v>
      </c>
      <c r="I368" s="214"/>
      <c r="J368" s="62">
        <f>COUNTIF(Table48[[#This Row],[Core Set of Children’s Health Care Quality Measures for Medicaid and CHIP (Child Core Set)
Version date: 03/2015]:[
CMS Medicare Part C &amp; D Star Ratings Measures
Version date: 10/2014 (2015) and 2/20/2015 (2016)]],"*yes*")</f>
        <v>1</v>
      </c>
      <c r="K368" s="63"/>
      <c r="L368" s="63"/>
      <c r="M368" s="63"/>
      <c r="N368" s="63"/>
      <c r="O368" s="63"/>
      <c r="P368" s="63"/>
      <c r="Q368" s="63"/>
      <c r="R368" s="63"/>
      <c r="S368" s="286" t="s">
        <v>2356</v>
      </c>
      <c r="T368" s="63"/>
      <c r="U368" s="63"/>
      <c r="V368" s="63"/>
      <c r="W368" s="63"/>
      <c r="X368" s="63"/>
      <c r="Y368" s="63"/>
      <c r="Z368" s="63"/>
      <c r="AA368" s="63"/>
      <c r="AB368" s="63"/>
      <c r="AC368" s="285"/>
      <c r="AD368" s="285"/>
    </row>
    <row r="369" spans="1:30" s="26" customFormat="1" ht="54" customHeight="1">
      <c r="A369" s="295" t="s">
        <v>829</v>
      </c>
      <c r="B369" s="276" t="s">
        <v>222</v>
      </c>
      <c r="C369" s="278" t="s">
        <v>117</v>
      </c>
      <c r="D369" s="89"/>
      <c r="E369" s="89"/>
      <c r="F369" s="89"/>
      <c r="G369" s="204" t="s">
        <v>1196</v>
      </c>
      <c r="H369" s="312" t="s">
        <v>1490</v>
      </c>
      <c r="I369" s="92" t="s">
        <v>10</v>
      </c>
      <c r="J369" s="62">
        <f>COUNTIF(Table48[[#This Row],[Core Set of Children’s Health Care Quality Measures for Medicaid and CHIP (Child Core Set)
Version date: 03/2015]:[
CMS Medicare Part C &amp; D Star Ratings Measures
Version date: 10/2014 (2015) and 2/20/2015 (2016)]],"*yes*")</f>
        <v>0</v>
      </c>
      <c r="K369" s="63"/>
      <c r="L369" s="63"/>
      <c r="M369" s="63"/>
      <c r="N369" s="63"/>
      <c r="O369" s="63"/>
      <c r="P369" s="63"/>
      <c r="Q369" s="63"/>
      <c r="R369" s="63"/>
      <c r="S369" s="286"/>
      <c r="T369" s="63"/>
      <c r="U369" s="63"/>
      <c r="V369" s="63"/>
      <c r="W369" s="63"/>
      <c r="X369" s="63"/>
      <c r="Y369" s="63"/>
      <c r="Z369" s="63"/>
      <c r="AA369" s="63"/>
      <c r="AB369" s="63"/>
      <c r="AC369" s="285"/>
      <c r="AD369" s="285"/>
    </row>
    <row r="370" spans="1:30" s="26" customFormat="1" ht="54" customHeight="1">
      <c r="A370" s="295" t="s">
        <v>830</v>
      </c>
      <c r="B370" s="288" t="s">
        <v>1344</v>
      </c>
      <c r="C370" s="281" t="s">
        <v>117</v>
      </c>
      <c r="D370" s="89"/>
      <c r="E370" s="89"/>
      <c r="F370" s="89" t="s">
        <v>1354</v>
      </c>
      <c r="G370" s="204" t="s">
        <v>115</v>
      </c>
      <c r="H370" s="208" t="s">
        <v>1442</v>
      </c>
      <c r="I370" s="214"/>
      <c r="J370" s="62">
        <f>COUNTIF(Table48[[#This Row],[Core Set of Children’s Health Care Quality Measures for Medicaid and CHIP (Child Core Set)
Version date: 03/2015]:[
CMS Medicare Part C &amp; D Star Ratings Measures
Version date: 10/2014 (2015) and 2/20/2015 (2016)]],"*yes*")</f>
        <v>1</v>
      </c>
      <c r="K370" s="63"/>
      <c r="L370" s="63"/>
      <c r="M370" s="63"/>
      <c r="N370" s="63"/>
      <c r="O370" s="63"/>
      <c r="P370" s="63"/>
      <c r="Q370" s="63"/>
      <c r="R370" s="63"/>
      <c r="S370" s="286" t="s">
        <v>2341</v>
      </c>
      <c r="T370" s="63"/>
      <c r="U370" s="63"/>
      <c r="V370" s="63"/>
      <c r="W370" s="63"/>
      <c r="X370" s="63"/>
      <c r="Y370" s="63"/>
      <c r="Z370" s="63"/>
      <c r="AA370" s="63"/>
      <c r="AB370" s="63"/>
      <c r="AC370" s="285"/>
      <c r="AD370" s="285"/>
    </row>
    <row r="371" spans="1:30" s="26" customFormat="1" ht="54" customHeight="1">
      <c r="A371" s="295" t="s">
        <v>831</v>
      </c>
      <c r="B371" s="288" t="s">
        <v>1347</v>
      </c>
      <c r="C371" s="281" t="s">
        <v>117</v>
      </c>
      <c r="D371" s="89"/>
      <c r="E371" s="89"/>
      <c r="F371" s="89" t="s">
        <v>1355</v>
      </c>
      <c r="G371" s="204" t="s">
        <v>3</v>
      </c>
      <c r="H371" s="208" t="s">
        <v>2331</v>
      </c>
      <c r="I371" s="214"/>
      <c r="J371" s="62">
        <f>COUNTIF(Table48[[#This Row],[Core Set of Children’s Health Care Quality Measures for Medicaid and CHIP (Child Core Set)
Version date: 03/2015]:[
CMS Medicare Part C &amp; D Star Ratings Measures
Version date: 10/2014 (2015) and 2/20/2015 (2016)]],"*yes*")</f>
        <v>1</v>
      </c>
      <c r="K371" s="63"/>
      <c r="L371" s="63"/>
      <c r="M371" s="63"/>
      <c r="N371" s="63"/>
      <c r="O371" s="63"/>
      <c r="P371" s="63"/>
      <c r="Q371" s="63"/>
      <c r="R371" s="63"/>
      <c r="S371" s="286" t="s">
        <v>2360</v>
      </c>
      <c r="T371" s="63"/>
      <c r="U371" s="63"/>
      <c r="V371" s="63"/>
      <c r="W371" s="63"/>
      <c r="X371" s="63"/>
      <c r="Y371" s="63"/>
      <c r="Z371" s="63"/>
      <c r="AA371" s="63"/>
      <c r="AB371" s="63"/>
      <c r="AC371" s="285"/>
      <c r="AD371" s="285"/>
    </row>
    <row r="372" spans="1:30" s="26" customFormat="1" ht="54" customHeight="1">
      <c r="A372" s="295" t="s">
        <v>832</v>
      </c>
      <c r="B372" s="276" t="s">
        <v>74</v>
      </c>
      <c r="C372" s="278" t="s">
        <v>117</v>
      </c>
      <c r="D372" s="89"/>
      <c r="E372" s="89"/>
      <c r="F372" s="89"/>
      <c r="G372" s="204"/>
      <c r="H372" s="208" t="s">
        <v>1183</v>
      </c>
      <c r="I372" s="63" t="s">
        <v>9</v>
      </c>
      <c r="J372" s="62">
        <f>COUNTIF(Table48[[#This Row],[Core Set of Children’s Health Care Quality Measures for Medicaid and CHIP (Child Core Set)
Version date: 03/2015]:[
CMS Medicare Part C &amp; D Star Ratings Measures
Version date: 10/2014 (2015) and 2/20/2015 (2016)]],"*yes*")</f>
        <v>1</v>
      </c>
      <c r="K372" s="63"/>
      <c r="L372" s="63" t="s">
        <v>919</v>
      </c>
      <c r="M372" s="63"/>
      <c r="N372" s="63"/>
      <c r="O372" s="63"/>
      <c r="P372" s="63"/>
      <c r="Q372" s="63"/>
      <c r="R372" s="63"/>
      <c r="S372" s="286"/>
      <c r="T372" s="63"/>
      <c r="U372" s="63"/>
      <c r="V372" s="63"/>
      <c r="W372" s="63"/>
      <c r="X372" s="63"/>
      <c r="Y372" s="63"/>
      <c r="Z372" s="63"/>
      <c r="AA372" s="63"/>
      <c r="AB372" s="63"/>
      <c r="AC372" s="285"/>
      <c r="AD372" s="285"/>
    </row>
    <row r="373" spans="1:30" s="26" customFormat="1" ht="54" customHeight="1">
      <c r="A373" s="295" t="s">
        <v>833</v>
      </c>
      <c r="B373" s="276" t="s">
        <v>451</v>
      </c>
      <c r="C373" s="277" t="s">
        <v>117</v>
      </c>
      <c r="D373" s="94"/>
      <c r="E373" s="94"/>
      <c r="F373" s="94"/>
      <c r="G373" s="204"/>
      <c r="H373" s="208" t="s">
        <v>1195</v>
      </c>
      <c r="I373" s="63"/>
      <c r="J373" s="62">
        <f>COUNTIF(Table48[[#This Row],[Core Set of Children’s Health Care Quality Measures for Medicaid and CHIP (Child Core Set)
Version date: 03/2015]:[
CMS Medicare Part C &amp; D Star Ratings Measures
Version date: 10/2014 (2015) and 2/20/2015 (2016)]],"*yes*")</f>
        <v>0</v>
      </c>
      <c r="K373" s="63"/>
      <c r="L373" s="63"/>
      <c r="M373" s="63"/>
      <c r="N373" s="63"/>
      <c r="O373" s="63"/>
      <c r="P373" s="63"/>
      <c r="Q373" s="63"/>
      <c r="R373" s="63"/>
      <c r="S373" s="286"/>
      <c r="T373" s="63"/>
      <c r="U373" s="63"/>
      <c r="V373" s="63"/>
      <c r="W373" s="63"/>
      <c r="X373" s="63"/>
      <c r="Y373" s="63"/>
      <c r="Z373" s="63"/>
      <c r="AA373" s="63"/>
      <c r="AB373" s="63"/>
      <c r="AC373" s="285"/>
      <c r="AD373" s="285"/>
    </row>
    <row r="374" spans="1:30" s="26" customFormat="1" ht="54" customHeight="1">
      <c r="A374" s="295" t="s">
        <v>834</v>
      </c>
      <c r="B374" s="288" t="s">
        <v>1388</v>
      </c>
      <c r="C374" s="278" t="s">
        <v>117</v>
      </c>
      <c r="D374" s="89"/>
      <c r="E374" s="89"/>
      <c r="F374" s="89" t="s">
        <v>1387</v>
      </c>
      <c r="G374" s="204" t="s">
        <v>3</v>
      </c>
      <c r="H374" s="208" t="s">
        <v>1447</v>
      </c>
      <c r="I374" s="214"/>
      <c r="J374" s="62">
        <f>COUNTIF(Table48[[#This Row],[Core Set of Children’s Health Care Quality Measures for Medicaid and CHIP (Child Core Set)
Version date: 03/2015]:[
CMS Medicare Part C &amp; D Star Ratings Measures
Version date: 10/2014 (2015) and 2/20/2015 (2016)]],"*yes*")</f>
        <v>1</v>
      </c>
      <c r="K374" s="63"/>
      <c r="L374" s="63"/>
      <c r="M374" s="63"/>
      <c r="N374" s="63"/>
      <c r="O374" s="63"/>
      <c r="P374" s="63"/>
      <c r="Q374" s="63"/>
      <c r="R374" s="63"/>
      <c r="S374" s="286" t="s">
        <v>2346</v>
      </c>
      <c r="T374" s="63"/>
      <c r="U374" s="63"/>
      <c r="V374" s="63"/>
      <c r="W374" s="63"/>
      <c r="X374" s="63"/>
      <c r="Y374" s="63"/>
      <c r="Z374" s="63"/>
      <c r="AA374" s="63"/>
      <c r="AB374" s="63"/>
      <c r="AC374" s="285"/>
      <c r="AD374" s="285"/>
    </row>
    <row r="375" spans="1:30" s="26" customFormat="1" ht="54" customHeight="1">
      <c r="A375" s="295" t="s">
        <v>835</v>
      </c>
      <c r="B375" s="276" t="s">
        <v>452</v>
      </c>
      <c r="C375" s="277" t="s">
        <v>117</v>
      </c>
      <c r="D375" s="94"/>
      <c r="E375" s="94"/>
      <c r="F375" s="94"/>
      <c r="G375" s="204"/>
      <c r="H375" s="208" t="s">
        <v>1180</v>
      </c>
      <c r="I375" s="63" t="s">
        <v>9</v>
      </c>
      <c r="J375" s="62">
        <f>COUNTIF(Table48[[#This Row],[Core Set of Children’s Health Care Quality Measures for Medicaid and CHIP (Child Core Set)
Version date: 03/2015]:[
CMS Medicare Part C &amp; D Star Ratings Measures
Version date: 10/2014 (2015) and 2/20/2015 (2016)]],"*yes*")</f>
        <v>0</v>
      </c>
      <c r="K375" s="63"/>
      <c r="L375" s="63"/>
      <c r="M375" s="63"/>
      <c r="N375" s="63"/>
      <c r="O375" s="63"/>
      <c r="P375" s="63"/>
      <c r="Q375" s="63"/>
      <c r="R375" s="63"/>
      <c r="S375" s="286"/>
      <c r="T375" s="63"/>
      <c r="U375" s="63"/>
      <c r="V375" s="63"/>
      <c r="W375" s="63"/>
      <c r="X375" s="63"/>
      <c r="Y375" s="63"/>
      <c r="Z375" s="63"/>
      <c r="AA375" s="63"/>
      <c r="AB375" s="63"/>
      <c r="AC375" s="285"/>
      <c r="AD375" s="285"/>
    </row>
    <row r="376" spans="1:30" s="26" customFormat="1" ht="54" customHeight="1">
      <c r="A376" s="295" t="s">
        <v>836</v>
      </c>
      <c r="B376" s="276" t="s">
        <v>453</v>
      </c>
      <c r="C376" s="277" t="s">
        <v>117</v>
      </c>
      <c r="D376" s="94"/>
      <c r="E376" s="94"/>
      <c r="F376" s="94"/>
      <c r="G376" s="204"/>
      <c r="H376" s="208" t="s">
        <v>1181</v>
      </c>
      <c r="I376" s="63" t="s">
        <v>9</v>
      </c>
      <c r="J376" s="62">
        <f>COUNTIF(Table48[[#This Row],[Core Set of Children’s Health Care Quality Measures for Medicaid and CHIP (Child Core Set)
Version date: 03/2015]:[
CMS Medicare Part C &amp; D Star Ratings Measures
Version date: 10/2014 (2015) and 2/20/2015 (2016)]],"*yes*")</f>
        <v>0</v>
      </c>
      <c r="K376" s="63"/>
      <c r="L376" s="63"/>
      <c r="M376" s="63"/>
      <c r="N376" s="63"/>
      <c r="O376" s="63"/>
      <c r="P376" s="63"/>
      <c r="Q376" s="63"/>
      <c r="R376" s="63"/>
      <c r="S376" s="286"/>
      <c r="T376" s="63"/>
      <c r="U376" s="63"/>
      <c r="V376" s="63"/>
      <c r="W376" s="63"/>
      <c r="X376" s="63"/>
      <c r="Y376" s="63"/>
      <c r="Z376" s="63"/>
      <c r="AA376" s="63"/>
      <c r="AB376" s="63"/>
      <c r="AC376" s="285"/>
      <c r="AD376" s="285"/>
    </row>
    <row r="377" spans="1:30" s="26" customFormat="1" ht="54" customHeight="1">
      <c r="A377" s="295" t="s">
        <v>837</v>
      </c>
      <c r="B377" s="276" t="s">
        <v>527</v>
      </c>
      <c r="C377" s="276" t="s">
        <v>117</v>
      </c>
      <c r="D377" s="63"/>
      <c r="E377" s="63" t="s">
        <v>526</v>
      </c>
      <c r="F377" s="63"/>
      <c r="G377" s="204" t="s">
        <v>115</v>
      </c>
      <c r="H377" s="208" t="s">
        <v>1202</v>
      </c>
      <c r="I377" s="63" t="s">
        <v>9</v>
      </c>
      <c r="J377" s="62">
        <f>COUNTIF(Table48[[#This Row],[Core Set of Children’s Health Care Quality Measures for Medicaid and CHIP (Child Core Set)
Version date: 03/2015]:[
CMS Medicare Part C &amp; D Star Ratings Measures
Version date: 10/2014 (2015) and 2/20/2015 (2016)]],"*yes*")</f>
        <v>0</v>
      </c>
      <c r="K377" s="63"/>
      <c r="L377" s="63"/>
      <c r="M377" s="63"/>
      <c r="N377" s="63"/>
      <c r="O377" s="63"/>
      <c r="P377" s="63"/>
      <c r="Q377" s="63"/>
      <c r="R377" s="63"/>
      <c r="S377" s="286"/>
      <c r="T377" s="63"/>
      <c r="U377" s="63"/>
      <c r="V377" s="63"/>
      <c r="W377" s="63"/>
      <c r="X377" s="63"/>
      <c r="Y377" s="63">
        <v>7</v>
      </c>
      <c r="Z377" s="63"/>
      <c r="AA377" s="63"/>
      <c r="AB377" s="63"/>
      <c r="AC377" s="285"/>
      <c r="AD377" s="285"/>
    </row>
    <row r="378" spans="1:30" s="26" customFormat="1" ht="54" customHeight="1">
      <c r="A378" s="295" t="s">
        <v>838</v>
      </c>
      <c r="B378" s="276" t="s">
        <v>228</v>
      </c>
      <c r="C378" s="278" t="s">
        <v>117</v>
      </c>
      <c r="D378" s="89"/>
      <c r="E378" s="89"/>
      <c r="F378" s="89"/>
      <c r="G378" s="204" t="s">
        <v>229</v>
      </c>
      <c r="H378" s="208" t="s">
        <v>1166</v>
      </c>
      <c r="I378" s="63"/>
      <c r="J378" s="62">
        <f>COUNTIF(Table48[[#This Row],[Core Set of Children’s Health Care Quality Measures for Medicaid and CHIP (Child Core Set)
Version date: 03/2015]:[
CMS Medicare Part C &amp; D Star Ratings Measures
Version date: 10/2014 (2015) and 2/20/2015 (2016)]],"*yes*")</f>
        <v>0</v>
      </c>
      <c r="K378" s="63"/>
      <c r="L378" s="63"/>
      <c r="M378" s="63"/>
      <c r="N378" s="63"/>
      <c r="O378" s="63"/>
      <c r="P378" s="63"/>
      <c r="Q378" s="63"/>
      <c r="R378" s="63"/>
      <c r="S378" s="286"/>
      <c r="T378" s="63"/>
      <c r="U378" s="63"/>
      <c r="V378" s="63"/>
      <c r="W378" s="63"/>
      <c r="X378" s="63"/>
      <c r="Y378" s="63"/>
      <c r="Z378" s="63"/>
      <c r="AA378" s="63"/>
      <c r="AB378" s="63"/>
      <c r="AC378" s="285"/>
      <c r="AD378" s="285"/>
    </row>
    <row r="379" spans="1:30" s="26" customFormat="1" ht="54" customHeight="1">
      <c r="A379" s="295" t="s">
        <v>839</v>
      </c>
      <c r="B379" s="276" t="s">
        <v>1129</v>
      </c>
      <c r="C379" s="277" t="s">
        <v>117</v>
      </c>
      <c r="D379" s="94"/>
      <c r="E379" s="94"/>
      <c r="F379" s="94"/>
      <c r="G379" s="204"/>
      <c r="H379" s="208" t="s">
        <v>1226</v>
      </c>
      <c r="I379" s="63"/>
      <c r="J379" s="62">
        <f>COUNTIF(Table48[[#This Row],[Core Set of Children’s Health Care Quality Measures for Medicaid and CHIP (Child Core Set)
Version date: 03/2015]:[
CMS Medicare Part C &amp; D Star Ratings Measures
Version date: 10/2014 (2015) and 2/20/2015 (2016)]],"*yes*")</f>
        <v>1</v>
      </c>
      <c r="K379" s="63"/>
      <c r="L379" s="63" t="s">
        <v>2741</v>
      </c>
      <c r="M379" s="63"/>
      <c r="N379" s="63"/>
      <c r="O379" s="63"/>
      <c r="P379" s="63"/>
      <c r="Q379" s="63"/>
      <c r="R379" s="63"/>
      <c r="S379" s="286"/>
      <c r="T379" s="63"/>
      <c r="U379" s="63"/>
      <c r="V379" s="63"/>
      <c r="W379" s="63"/>
      <c r="X379" s="63"/>
      <c r="Y379" s="63"/>
      <c r="Z379" s="63"/>
      <c r="AA379" s="63"/>
      <c r="AB379" s="63"/>
      <c r="AC379" s="285"/>
      <c r="AD379" s="285"/>
    </row>
    <row r="380" spans="1:30" s="26" customFormat="1" ht="54" customHeight="1">
      <c r="A380" s="295" t="s">
        <v>840</v>
      </c>
      <c r="B380" s="276" t="s">
        <v>224</v>
      </c>
      <c r="C380" s="278" t="s">
        <v>117</v>
      </c>
      <c r="D380" s="89"/>
      <c r="E380" s="89"/>
      <c r="F380" s="89"/>
      <c r="G380" s="204" t="s">
        <v>1165</v>
      </c>
      <c r="H380" s="312" t="s">
        <v>1487</v>
      </c>
      <c r="I380" s="63" t="s">
        <v>10</v>
      </c>
      <c r="J380" s="62">
        <f>COUNTIF(Table48[[#This Row],[Core Set of Children’s Health Care Quality Measures for Medicaid and CHIP (Child Core Set)
Version date: 03/2015]:[
CMS Medicare Part C &amp; D Star Ratings Measures
Version date: 10/2014 (2015) and 2/20/2015 (2016)]],"*yes*")</f>
        <v>0</v>
      </c>
      <c r="K380" s="63"/>
      <c r="L380" s="63"/>
      <c r="M380" s="63"/>
      <c r="N380" s="63"/>
      <c r="O380" s="63"/>
      <c r="P380" s="63"/>
      <c r="Q380" s="63"/>
      <c r="R380" s="63"/>
      <c r="S380" s="286"/>
      <c r="T380" s="63"/>
      <c r="U380" s="63"/>
      <c r="V380" s="63"/>
      <c r="W380" s="63"/>
      <c r="X380" s="63"/>
      <c r="Y380" s="63"/>
      <c r="Z380" s="63"/>
      <c r="AA380" s="63"/>
      <c r="AB380" s="63"/>
      <c r="AC380" s="285"/>
      <c r="AD380" s="285"/>
    </row>
    <row r="381" spans="1:30" s="26" customFormat="1" ht="54" customHeight="1">
      <c r="A381" s="295" t="s">
        <v>921</v>
      </c>
      <c r="B381" s="276" t="s">
        <v>446</v>
      </c>
      <c r="C381" s="277" t="s">
        <v>117</v>
      </c>
      <c r="D381" s="94"/>
      <c r="E381" s="94"/>
      <c r="F381" s="94"/>
      <c r="G381" s="204" t="s">
        <v>447</v>
      </c>
      <c r="H381" s="208" t="s">
        <v>1243</v>
      </c>
      <c r="I381" s="63" t="s">
        <v>10</v>
      </c>
      <c r="J381" s="62">
        <f>COUNTIF(Table48[[#This Row],[Core Set of Children’s Health Care Quality Measures for Medicaid and CHIP (Child Core Set)
Version date: 03/2015]:[
CMS Medicare Part C &amp; D Star Ratings Measures
Version date: 10/2014 (2015) and 2/20/2015 (2016)]],"*yes*")</f>
        <v>0</v>
      </c>
      <c r="K381" s="63"/>
      <c r="L381" s="63"/>
      <c r="M381" s="63"/>
      <c r="N381" s="63"/>
      <c r="O381" s="63"/>
      <c r="P381" s="63"/>
      <c r="Q381" s="63"/>
      <c r="R381" s="63"/>
      <c r="S381" s="286"/>
      <c r="T381" s="63"/>
      <c r="U381" s="63"/>
      <c r="V381" s="63"/>
      <c r="W381" s="63"/>
      <c r="X381" s="63"/>
      <c r="Y381" s="63"/>
      <c r="Z381" s="63"/>
      <c r="AA381" s="63"/>
      <c r="AB381" s="63"/>
      <c r="AC381" s="285"/>
      <c r="AD381" s="285"/>
    </row>
    <row r="382" spans="1:30" s="26" customFormat="1" ht="54" customHeight="1">
      <c r="A382" s="295" t="s">
        <v>926</v>
      </c>
      <c r="B382" s="276" t="s">
        <v>571</v>
      </c>
      <c r="C382" s="277" t="s">
        <v>117</v>
      </c>
      <c r="D382" s="94" t="s">
        <v>576</v>
      </c>
      <c r="E382" s="94" t="s">
        <v>117</v>
      </c>
      <c r="F382" s="94" t="s">
        <v>117</v>
      </c>
      <c r="G382" s="204" t="s">
        <v>569</v>
      </c>
      <c r="H382" s="208" t="s">
        <v>1185</v>
      </c>
      <c r="I382" s="63" t="s">
        <v>579</v>
      </c>
      <c r="J382" s="62">
        <f>COUNTIF(Table48[[#This Row],[Core Set of Children’s Health Care Quality Measures for Medicaid and CHIP (Child Core Set)
Version date: 03/2015]:[
CMS Medicare Part C &amp; D Star Ratings Measures
Version date: 10/2014 (2015) and 2/20/2015 (2016)]],"*yes*")</f>
        <v>0</v>
      </c>
      <c r="K382" s="63"/>
      <c r="L382" s="63"/>
      <c r="M382" s="63"/>
      <c r="N382" s="63"/>
      <c r="O382" s="63"/>
      <c r="P382" s="63"/>
      <c r="Q382" s="63"/>
      <c r="R382" s="63"/>
      <c r="S382" s="286"/>
      <c r="T382" s="63"/>
      <c r="U382" s="63"/>
      <c r="V382" s="63"/>
      <c r="W382" s="63"/>
      <c r="X382" s="63"/>
      <c r="Y382" s="63"/>
      <c r="Z382" s="63" t="s">
        <v>1</v>
      </c>
      <c r="AA382" s="63"/>
      <c r="AB382" s="63"/>
      <c r="AC382" s="285"/>
      <c r="AD382" s="285"/>
    </row>
    <row r="383" spans="1:30" s="26" customFormat="1" ht="54" customHeight="1">
      <c r="A383" s="295" t="s">
        <v>929</v>
      </c>
      <c r="B383" s="276" t="s">
        <v>997</v>
      </c>
      <c r="C383" s="278" t="s">
        <v>117</v>
      </c>
      <c r="D383" s="89"/>
      <c r="E383" s="89"/>
      <c r="F383" s="89"/>
      <c r="G383" s="204" t="s">
        <v>1165</v>
      </c>
      <c r="H383" s="208" t="s">
        <v>1489</v>
      </c>
      <c r="I383" s="63" t="s">
        <v>10</v>
      </c>
      <c r="J383" s="62">
        <f>COUNTIF(Table48[[#This Row],[Core Set of Children’s Health Care Quality Measures for Medicaid and CHIP (Child Core Set)
Version date: 03/2015]:[
CMS Medicare Part C &amp; D Star Ratings Measures
Version date: 10/2014 (2015) and 2/20/2015 (2016)]],"*yes*")</f>
        <v>0</v>
      </c>
      <c r="K383" s="63"/>
      <c r="L383" s="63"/>
      <c r="M383" s="63"/>
      <c r="N383" s="63"/>
      <c r="O383" s="63"/>
      <c r="P383" s="63"/>
      <c r="Q383" s="63"/>
      <c r="R383" s="63"/>
      <c r="S383" s="286"/>
      <c r="T383" s="63"/>
      <c r="U383" s="63"/>
      <c r="V383" s="63"/>
      <c r="W383" s="63"/>
      <c r="X383" s="63"/>
      <c r="Y383" s="63"/>
      <c r="Z383" s="63"/>
      <c r="AA383" s="63"/>
      <c r="AB383" s="63"/>
      <c r="AC383" s="285"/>
      <c r="AD383" s="285"/>
    </row>
    <row r="384" spans="1:30" s="26" customFormat="1" ht="54" customHeight="1">
      <c r="A384" s="295" t="s">
        <v>939</v>
      </c>
      <c r="B384" s="276" t="s">
        <v>223</v>
      </c>
      <c r="C384" s="278" t="s">
        <v>117</v>
      </c>
      <c r="D384" s="89"/>
      <c r="E384" s="89"/>
      <c r="F384" s="89"/>
      <c r="G384" s="204" t="s">
        <v>1165</v>
      </c>
      <c r="H384" s="208" t="s">
        <v>1488</v>
      </c>
      <c r="I384" s="63" t="s">
        <v>10</v>
      </c>
      <c r="J384" s="62">
        <f>COUNTIF(Table48[[#This Row],[Core Set of Children’s Health Care Quality Measures for Medicaid and CHIP (Child Core Set)
Version date: 03/2015]:[
CMS Medicare Part C &amp; D Star Ratings Measures
Version date: 10/2014 (2015) and 2/20/2015 (2016)]],"*yes*")</f>
        <v>0</v>
      </c>
      <c r="K384" s="63"/>
      <c r="L384" s="63"/>
      <c r="M384" s="63"/>
      <c r="N384" s="63"/>
      <c r="O384" s="63"/>
      <c r="P384" s="63"/>
      <c r="Q384" s="63"/>
      <c r="R384" s="63"/>
      <c r="S384" s="286"/>
      <c r="T384" s="63"/>
      <c r="U384" s="63"/>
      <c r="V384" s="63"/>
      <c r="W384" s="63"/>
      <c r="X384" s="63"/>
      <c r="Y384" s="63"/>
      <c r="Z384" s="63"/>
      <c r="AA384" s="63"/>
      <c r="AB384" s="63"/>
      <c r="AC384" s="285"/>
      <c r="AD384" s="285"/>
    </row>
    <row r="385" spans="1:30" s="26" customFormat="1" ht="54" customHeight="1">
      <c r="A385" s="295" t="s">
        <v>1513</v>
      </c>
      <c r="B385" s="276" t="s">
        <v>448</v>
      </c>
      <c r="C385" s="277" t="s">
        <v>117</v>
      </c>
      <c r="D385" s="94"/>
      <c r="E385" s="94"/>
      <c r="F385" s="94"/>
      <c r="G385" s="204" t="s">
        <v>447</v>
      </c>
      <c r="H385" s="208" t="s">
        <v>1480</v>
      </c>
      <c r="I385" s="63" t="s">
        <v>10</v>
      </c>
      <c r="J385" s="62">
        <f>COUNTIF(Table48[[#This Row],[Core Set of Children’s Health Care Quality Measures for Medicaid and CHIP (Child Core Set)
Version date: 03/2015]:[
CMS Medicare Part C &amp; D Star Ratings Measures
Version date: 10/2014 (2015) and 2/20/2015 (2016)]],"*yes*")</f>
        <v>0</v>
      </c>
      <c r="K385" s="63"/>
      <c r="L385" s="63"/>
      <c r="M385" s="63"/>
      <c r="N385" s="63"/>
      <c r="O385" s="63"/>
      <c r="P385" s="63"/>
      <c r="Q385" s="63"/>
      <c r="R385" s="63"/>
      <c r="S385" s="286"/>
      <c r="T385" s="63"/>
      <c r="U385" s="63"/>
      <c r="V385" s="63"/>
      <c r="W385" s="63"/>
      <c r="X385" s="63"/>
      <c r="Y385" s="63"/>
      <c r="Z385" s="63"/>
      <c r="AA385" s="63"/>
      <c r="AB385" s="63"/>
      <c r="AC385" s="285"/>
      <c r="AD385" s="285"/>
    </row>
    <row r="386" spans="1:30" s="26" customFormat="1" ht="54" customHeight="1">
      <c r="A386" s="295" t="s">
        <v>1514</v>
      </c>
      <c r="B386" s="276" t="s">
        <v>449</v>
      </c>
      <c r="C386" s="277" t="s">
        <v>117</v>
      </c>
      <c r="D386" s="94"/>
      <c r="E386" s="94"/>
      <c r="F386" s="94"/>
      <c r="G386" s="204" t="s">
        <v>447</v>
      </c>
      <c r="H386" s="208" t="s">
        <v>1478</v>
      </c>
      <c r="I386" s="63" t="s">
        <v>10</v>
      </c>
      <c r="J386" s="62">
        <f>COUNTIF(Table48[[#This Row],[Core Set of Children’s Health Care Quality Measures for Medicaid and CHIP (Child Core Set)
Version date: 03/2015]:[
CMS Medicare Part C &amp; D Star Ratings Measures
Version date: 10/2014 (2015) and 2/20/2015 (2016)]],"*yes*")</f>
        <v>0</v>
      </c>
      <c r="K386" s="63"/>
      <c r="L386" s="63"/>
      <c r="M386" s="63"/>
      <c r="N386" s="63"/>
      <c r="O386" s="63"/>
      <c r="P386" s="63"/>
      <c r="Q386" s="63"/>
      <c r="R386" s="63"/>
      <c r="S386" s="286"/>
      <c r="T386" s="63"/>
      <c r="U386" s="63"/>
      <c r="V386" s="63"/>
      <c r="W386" s="63"/>
      <c r="X386" s="63"/>
      <c r="Y386" s="63"/>
      <c r="Z386" s="63"/>
      <c r="AA386" s="63"/>
      <c r="AB386" s="63"/>
      <c r="AC386" s="285"/>
      <c r="AD386" s="285"/>
    </row>
    <row r="387" spans="1:30" s="26" customFormat="1" ht="54" customHeight="1">
      <c r="A387" s="295" t="s">
        <v>1515</v>
      </c>
      <c r="B387" s="276" t="s">
        <v>450</v>
      </c>
      <c r="C387" s="277" t="s">
        <v>117</v>
      </c>
      <c r="D387" s="94"/>
      <c r="E387" s="94"/>
      <c r="F387" s="94"/>
      <c r="G387" s="204" t="s">
        <v>447</v>
      </c>
      <c r="H387" s="208" t="s">
        <v>1479</v>
      </c>
      <c r="I387" s="63" t="s">
        <v>10</v>
      </c>
      <c r="J387" s="62">
        <f>COUNTIF(Table48[[#This Row],[Core Set of Children’s Health Care Quality Measures for Medicaid and CHIP (Child Core Set)
Version date: 03/2015]:[
CMS Medicare Part C &amp; D Star Ratings Measures
Version date: 10/2014 (2015) and 2/20/2015 (2016)]],"*yes*")</f>
        <v>0</v>
      </c>
      <c r="K387" s="63"/>
      <c r="L387" s="63"/>
      <c r="M387" s="63"/>
      <c r="N387" s="63"/>
      <c r="O387" s="63"/>
      <c r="P387" s="63"/>
      <c r="Q387" s="63"/>
      <c r="R387" s="63"/>
      <c r="S387" s="286"/>
      <c r="T387" s="63"/>
      <c r="U387" s="63"/>
      <c r="V387" s="63"/>
      <c r="W387" s="63"/>
      <c r="X387" s="63"/>
      <c r="Y387" s="63"/>
      <c r="Z387" s="63"/>
      <c r="AA387" s="63"/>
      <c r="AB387" s="63"/>
      <c r="AC387" s="285"/>
      <c r="AD387" s="285"/>
    </row>
    <row r="388" spans="1:30" s="26" customFormat="1" ht="54" customHeight="1">
      <c r="A388" s="295" t="s">
        <v>1516</v>
      </c>
      <c r="B388" s="276" t="s">
        <v>572</v>
      </c>
      <c r="C388" s="277" t="s">
        <v>117</v>
      </c>
      <c r="D388" s="94" t="s">
        <v>576</v>
      </c>
      <c r="E388" s="94" t="s">
        <v>117</v>
      </c>
      <c r="F388" s="94" t="s">
        <v>117</v>
      </c>
      <c r="G388" s="204" t="s">
        <v>573</v>
      </c>
      <c r="H388" s="208" t="s">
        <v>1482</v>
      </c>
      <c r="I388" s="63" t="s">
        <v>1186</v>
      </c>
      <c r="J388" s="62">
        <f>COUNTIF(Table48[[#This Row],[Core Set of Children’s Health Care Quality Measures for Medicaid and CHIP (Child Core Set)
Version date: 03/2015]:[
CMS Medicare Part C &amp; D Star Ratings Measures
Version date: 10/2014 (2015) and 2/20/2015 (2016)]],"*yes*")</f>
        <v>0</v>
      </c>
      <c r="K388" s="63"/>
      <c r="L388" s="63"/>
      <c r="M388" s="63"/>
      <c r="N388" s="63"/>
      <c r="O388" s="63"/>
      <c r="P388" s="63"/>
      <c r="Q388" s="63"/>
      <c r="R388" s="63"/>
      <c r="S388" s="286"/>
      <c r="T388" s="63"/>
      <c r="U388" s="63"/>
      <c r="V388" s="63"/>
      <c r="W388" s="63"/>
      <c r="X388" s="63"/>
      <c r="Y388" s="63"/>
      <c r="Z388" s="63" t="s">
        <v>1</v>
      </c>
      <c r="AA388" s="63" t="s">
        <v>1</v>
      </c>
      <c r="AB388" s="63"/>
      <c r="AC388" s="285"/>
      <c r="AD388" s="285"/>
    </row>
    <row r="389" spans="1:30" s="26" customFormat="1" ht="54" customHeight="1">
      <c r="A389" s="295" t="s">
        <v>1517</v>
      </c>
      <c r="B389" s="276" t="s">
        <v>214</v>
      </c>
      <c r="C389" s="278" t="s">
        <v>117</v>
      </c>
      <c r="D389" s="89"/>
      <c r="E389" s="89"/>
      <c r="F389" s="89"/>
      <c r="G389" s="204" t="s">
        <v>3</v>
      </c>
      <c r="H389" s="208" t="s">
        <v>2585</v>
      </c>
      <c r="I389" s="63"/>
      <c r="J389" s="62">
        <f>COUNTIF(Table48[[#This Row],[Core Set of Children’s Health Care Quality Measures for Medicaid and CHIP (Child Core Set)
Version date: 03/2015]:[
CMS Medicare Part C &amp; D Star Ratings Measures
Version date: 10/2014 (2015) and 2/20/2015 (2016)]],"*yes*")</f>
        <v>1</v>
      </c>
      <c r="K389" s="63"/>
      <c r="L389" s="63"/>
      <c r="M389" s="63"/>
      <c r="N389" s="63"/>
      <c r="O389" s="63" t="s">
        <v>215</v>
      </c>
      <c r="P389" s="63"/>
      <c r="Q389" s="63"/>
      <c r="R389" s="63"/>
      <c r="S389" s="286"/>
      <c r="T389" s="63"/>
      <c r="U389" s="63"/>
      <c r="V389" s="63"/>
      <c r="W389" s="63"/>
      <c r="X389" s="63"/>
      <c r="Y389" s="63"/>
      <c r="Z389" s="63"/>
      <c r="AA389" s="63"/>
      <c r="AB389" s="63"/>
      <c r="AC389" s="285"/>
      <c r="AD389" s="285"/>
    </row>
    <row r="390" spans="1:30" s="26" customFormat="1" ht="54" customHeight="1">
      <c r="A390" s="295" t="s">
        <v>1518</v>
      </c>
      <c r="B390" s="276" t="s">
        <v>98</v>
      </c>
      <c r="C390" s="278" t="s">
        <v>117</v>
      </c>
      <c r="D390" s="89"/>
      <c r="E390" s="89" t="s">
        <v>1321</v>
      </c>
      <c r="F390" s="89"/>
      <c r="G390" s="204" t="s">
        <v>1223</v>
      </c>
      <c r="H390" s="208" t="s">
        <v>1476</v>
      </c>
      <c r="I390" s="63"/>
      <c r="J390" s="62">
        <f>COUNTIF(Table48[[#This Row],[Core Set of Children’s Health Care Quality Measures for Medicaid and CHIP (Child Core Set)
Version date: 03/2015]:[
CMS Medicare Part C &amp; D Star Ratings Measures
Version date: 10/2014 (2015) and 2/20/2015 (2016)]],"*yes*")</f>
        <v>0</v>
      </c>
      <c r="K390" s="63"/>
      <c r="L390" s="63"/>
      <c r="M390" s="63"/>
      <c r="N390" s="63"/>
      <c r="O390" s="63"/>
      <c r="P390" s="63"/>
      <c r="Q390" s="63"/>
      <c r="R390" s="63"/>
      <c r="S390" s="286"/>
      <c r="T390" s="63"/>
      <c r="U390" s="63"/>
      <c r="V390" s="63"/>
      <c r="W390" s="63"/>
      <c r="X390" s="63"/>
      <c r="Y390" s="63"/>
      <c r="Z390" s="63"/>
      <c r="AA390" s="63"/>
      <c r="AB390" s="63"/>
      <c r="AC390" s="285"/>
      <c r="AD390" s="285"/>
    </row>
    <row r="391" spans="1:30" s="26" customFormat="1" ht="54" customHeight="1">
      <c r="A391" s="295" t="s">
        <v>1519</v>
      </c>
      <c r="B391" s="276" t="s">
        <v>96</v>
      </c>
      <c r="C391" s="278" t="s">
        <v>117</v>
      </c>
      <c r="D391" s="89"/>
      <c r="E391" s="89" t="s">
        <v>1320</v>
      </c>
      <c r="F391" s="89"/>
      <c r="G391" s="204" t="s">
        <v>1223</v>
      </c>
      <c r="H391" s="208" t="s">
        <v>1477</v>
      </c>
      <c r="I391" s="63"/>
      <c r="J391" s="62">
        <f>COUNTIF(Table48[[#This Row],[Core Set of Children’s Health Care Quality Measures for Medicaid and CHIP (Child Core Set)
Version date: 03/2015]:[
CMS Medicare Part C &amp; D Star Ratings Measures
Version date: 10/2014 (2015) and 2/20/2015 (2016)]],"*yes*")</f>
        <v>1</v>
      </c>
      <c r="K391" s="63" t="s">
        <v>1</v>
      </c>
      <c r="L391" s="63"/>
      <c r="M391" s="63"/>
      <c r="N391" s="63"/>
      <c r="O391" s="63"/>
      <c r="P391" s="63"/>
      <c r="Q391" s="63"/>
      <c r="R391" s="63"/>
      <c r="S391" s="286"/>
      <c r="T391" s="63"/>
      <c r="U391" s="63"/>
      <c r="V391" s="63"/>
      <c r="W391" s="63"/>
      <c r="X391" s="63"/>
      <c r="Y391" s="63"/>
      <c r="Z391" s="63"/>
      <c r="AA391" s="63"/>
      <c r="AB391" s="63"/>
      <c r="AC391" s="285"/>
      <c r="AD391" s="285"/>
    </row>
    <row r="392" spans="1:30" s="26" customFormat="1" ht="54" customHeight="1">
      <c r="A392" s="295" t="s">
        <v>1520</v>
      </c>
      <c r="B392" s="276" t="s">
        <v>225</v>
      </c>
      <c r="C392" s="278" t="s">
        <v>117</v>
      </c>
      <c r="D392" s="89"/>
      <c r="E392" s="89"/>
      <c r="F392" s="89"/>
      <c r="G392" s="204" t="s">
        <v>226</v>
      </c>
      <c r="H392" s="208" t="s">
        <v>1197</v>
      </c>
      <c r="I392" s="63"/>
      <c r="J392" s="62">
        <f>COUNTIF(Table48[[#This Row],[Core Set of Children’s Health Care Quality Measures for Medicaid and CHIP (Child Core Set)
Version date: 03/2015]:[
CMS Medicare Part C &amp; D Star Ratings Measures
Version date: 10/2014 (2015) and 2/20/2015 (2016)]],"*yes*")</f>
        <v>0</v>
      </c>
      <c r="K392" s="63"/>
      <c r="L392" s="63"/>
      <c r="M392" s="63"/>
      <c r="N392" s="63"/>
      <c r="O392" s="63"/>
      <c r="P392" s="63"/>
      <c r="Q392" s="63"/>
      <c r="R392" s="63"/>
      <c r="S392" s="286"/>
      <c r="T392" s="63"/>
      <c r="U392" s="63"/>
      <c r="V392" s="63"/>
      <c r="W392" s="63"/>
      <c r="X392" s="63"/>
      <c r="Y392" s="63"/>
      <c r="Z392" s="63"/>
      <c r="AA392" s="63"/>
      <c r="AB392" s="63"/>
      <c r="AC392" s="285"/>
      <c r="AD392" s="285"/>
    </row>
    <row r="393" spans="1:30" s="26" customFormat="1" ht="54" customHeight="1">
      <c r="A393" s="295" t="s">
        <v>1521</v>
      </c>
      <c r="B393" s="288" t="s">
        <v>1367</v>
      </c>
      <c r="C393" s="281" t="s">
        <v>117</v>
      </c>
      <c r="D393" s="89"/>
      <c r="E393" s="89"/>
      <c r="F393" s="89" t="s">
        <v>1365</v>
      </c>
      <c r="G393" s="204" t="s">
        <v>1366</v>
      </c>
      <c r="H393" s="63" t="s">
        <v>1437</v>
      </c>
      <c r="I393" s="214"/>
      <c r="J393" s="62">
        <f>COUNTIF(Table48[[#This Row],[Core Set of Children’s Health Care Quality Measures for Medicaid and CHIP (Child Core Set)
Version date: 03/2015]:[
CMS Medicare Part C &amp; D Star Ratings Measures
Version date: 10/2014 (2015) and 2/20/2015 (2016)]],"*yes*")</f>
        <v>1</v>
      </c>
      <c r="K393" s="63"/>
      <c r="L393" s="63"/>
      <c r="M393" s="63"/>
      <c r="N393" s="63"/>
      <c r="O393" s="63"/>
      <c r="P393" s="63"/>
      <c r="Q393" s="63"/>
      <c r="R393" s="63"/>
      <c r="S393" s="286" t="s">
        <v>2342</v>
      </c>
      <c r="T393" s="63"/>
      <c r="U393" s="63"/>
      <c r="V393" s="63"/>
      <c r="W393" s="63"/>
      <c r="X393" s="63"/>
      <c r="Y393" s="63"/>
      <c r="Z393" s="63"/>
      <c r="AA393" s="63"/>
      <c r="AB393" s="63"/>
      <c r="AC393" s="285"/>
      <c r="AD393" s="285"/>
    </row>
    <row r="394" spans="1:30" s="26" customFormat="1" ht="54" customHeight="1">
      <c r="A394" s="295" t="s">
        <v>1522</v>
      </c>
      <c r="B394" s="276" t="s">
        <v>1159</v>
      </c>
      <c r="C394" s="278" t="s">
        <v>117</v>
      </c>
      <c r="D394" s="89"/>
      <c r="E394" s="89"/>
      <c r="F394" s="89"/>
      <c r="G394" s="204" t="s">
        <v>2</v>
      </c>
      <c r="H394" s="208" t="s">
        <v>1158</v>
      </c>
      <c r="I394" s="63" t="s">
        <v>9</v>
      </c>
      <c r="J394" s="62">
        <f>COUNTIF(Table48[[#This Row],[Core Set of Children’s Health Care Quality Measures for Medicaid and CHIP (Child Core Set)
Version date: 03/2015]:[
CMS Medicare Part C &amp; D Star Ratings Measures
Version date: 10/2014 (2015) and 2/20/2015 (2016)]],"*yes*")</f>
        <v>1</v>
      </c>
      <c r="K394" s="63"/>
      <c r="L394" s="63"/>
      <c r="M394" s="63" t="s">
        <v>1</v>
      </c>
      <c r="N394" s="63"/>
      <c r="O394" s="63"/>
      <c r="P394" s="63"/>
      <c r="Q394" s="63"/>
      <c r="R394" s="63"/>
      <c r="S394" s="286"/>
      <c r="T394" s="63"/>
      <c r="U394" s="63"/>
      <c r="V394" s="63"/>
      <c r="W394" s="63"/>
      <c r="X394" s="63"/>
      <c r="Y394" s="63"/>
      <c r="Z394" s="63"/>
      <c r="AA394" s="63"/>
      <c r="AB394" s="63"/>
      <c r="AC394" s="285"/>
      <c r="AD394" s="285"/>
    </row>
    <row r="395" spans="1:30" s="26" customFormat="1" ht="54" customHeight="1">
      <c r="A395" s="295" t="s">
        <v>1523</v>
      </c>
      <c r="B395" s="288" t="s">
        <v>1382</v>
      </c>
      <c r="C395" s="278" t="s">
        <v>117</v>
      </c>
      <c r="D395" s="89"/>
      <c r="E395" s="89"/>
      <c r="F395" s="89" t="s">
        <v>1380</v>
      </c>
      <c r="G395" s="204" t="s">
        <v>1381</v>
      </c>
      <c r="H395" s="208" t="s">
        <v>1446</v>
      </c>
      <c r="I395" s="214"/>
      <c r="J395" s="62">
        <f>COUNTIF(Table48[[#This Row],[Core Set of Children’s Health Care Quality Measures for Medicaid and CHIP (Child Core Set)
Version date: 03/2015]:[
CMS Medicare Part C &amp; D Star Ratings Measures
Version date: 10/2014 (2015) and 2/20/2015 (2016)]],"*yes*")</f>
        <v>1</v>
      </c>
      <c r="K395" s="63"/>
      <c r="L395" s="63"/>
      <c r="M395" s="63"/>
      <c r="N395" s="63"/>
      <c r="O395" s="63"/>
      <c r="P395" s="63"/>
      <c r="Q395" s="63"/>
      <c r="R395" s="63"/>
      <c r="S395" s="286" t="s">
        <v>2330</v>
      </c>
      <c r="T395" s="63"/>
      <c r="U395" s="63"/>
      <c r="V395" s="63"/>
      <c r="W395" s="63"/>
      <c r="X395" s="63"/>
      <c r="Y395" s="63"/>
      <c r="Z395" s="63"/>
      <c r="AA395" s="63"/>
      <c r="AB395" s="63"/>
      <c r="AC395" s="285"/>
      <c r="AD395" s="285"/>
    </row>
    <row r="396" spans="1:30" s="26" customFormat="1" ht="54" customHeight="1">
      <c r="A396" s="295" t="s">
        <v>1524</v>
      </c>
      <c r="B396" s="288" t="s">
        <v>1383</v>
      </c>
      <c r="C396" s="278" t="s">
        <v>117</v>
      </c>
      <c r="D396" s="89"/>
      <c r="E396" s="89"/>
      <c r="F396" s="89" t="s">
        <v>1384</v>
      </c>
      <c r="G396" s="204" t="s">
        <v>1381</v>
      </c>
      <c r="H396" s="208" t="s">
        <v>2335</v>
      </c>
      <c r="I396" s="214"/>
      <c r="J396" s="62">
        <f>COUNTIF(Table48[[#This Row],[Core Set of Children’s Health Care Quality Measures for Medicaid and CHIP (Child Core Set)
Version date: 03/2015]:[
CMS Medicare Part C &amp; D Star Ratings Measures
Version date: 10/2014 (2015) and 2/20/2015 (2016)]],"*yes*")</f>
        <v>1</v>
      </c>
      <c r="K396" s="63"/>
      <c r="L396" s="63"/>
      <c r="M396" s="63"/>
      <c r="N396" s="63"/>
      <c r="O396" s="63"/>
      <c r="P396" s="63"/>
      <c r="Q396" s="63"/>
      <c r="R396" s="63"/>
      <c r="S396" s="286" t="s">
        <v>2330</v>
      </c>
      <c r="T396" s="63"/>
      <c r="U396" s="63"/>
      <c r="V396" s="63"/>
      <c r="W396" s="63"/>
      <c r="X396" s="63"/>
      <c r="Y396" s="63"/>
      <c r="Z396" s="63"/>
      <c r="AA396" s="63"/>
      <c r="AB396" s="63"/>
      <c r="AC396" s="285"/>
      <c r="AD396" s="285"/>
    </row>
    <row r="397" spans="1:30" s="26" customFormat="1" ht="54" customHeight="1">
      <c r="A397" s="295" t="s">
        <v>1525</v>
      </c>
      <c r="B397" s="288" t="s">
        <v>1391</v>
      </c>
      <c r="C397" s="278" t="s">
        <v>117</v>
      </c>
      <c r="D397" s="89"/>
      <c r="E397" s="89"/>
      <c r="F397" s="89" t="s">
        <v>1390</v>
      </c>
      <c r="G397" s="204" t="s">
        <v>1381</v>
      </c>
      <c r="H397" s="208" t="s">
        <v>1445</v>
      </c>
      <c r="I397" s="214"/>
      <c r="J397" s="62">
        <f>COUNTIF(Table48[[#This Row],[Core Set of Children’s Health Care Quality Measures for Medicaid and CHIP (Child Core Set)
Version date: 03/2015]:[
CMS Medicare Part C &amp; D Star Ratings Measures
Version date: 10/2014 (2015) and 2/20/2015 (2016)]],"*yes*")</f>
        <v>1</v>
      </c>
      <c r="K397" s="63"/>
      <c r="L397" s="63"/>
      <c r="M397" s="63"/>
      <c r="N397" s="63"/>
      <c r="O397" s="63"/>
      <c r="P397" s="63"/>
      <c r="Q397" s="63"/>
      <c r="R397" s="63"/>
      <c r="S397" s="286" t="s">
        <v>2336</v>
      </c>
      <c r="T397" s="63"/>
      <c r="U397" s="63"/>
      <c r="V397" s="63"/>
      <c r="W397" s="63"/>
      <c r="X397" s="63"/>
      <c r="Y397" s="63"/>
      <c r="Z397" s="63"/>
      <c r="AA397" s="63"/>
      <c r="AB397" s="63"/>
      <c r="AC397" s="285"/>
      <c r="AD397" s="285"/>
    </row>
    <row r="398" spans="1:30" s="26" customFormat="1" ht="54" customHeight="1">
      <c r="A398" s="295" t="s">
        <v>1526</v>
      </c>
      <c r="B398" s="288" t="s">
        <v>1379</v>
      </c>
      <c r="C398" s="278" t="s">
        <v>117</v>
      </c>
      <c r="D398" s="89"/>
      <c r="E398" s="89"/>
      <c r="F398" s="89" t="s">
        <v>1378</v>
      </c>
      <c r="G398" s="204" t="s">
        <v>3</v>
      </c>
      <c r="H398" s="208" t="s">
        <v>1448</v>
      </c>
      <c r="I398" s="214"/>
      <c r="J398" s="62">
        <f>COUNTIF(Table48[[#This Row],[Core Set of Children’s Health Care Quality Measures for Medicaid and CHIP (Child Core Set)
Version date: 03/2015]:[
CMS Medicare Part C &amp; D Star Ratings Measures
Version date: 10/2014 (2015) and 2/20/2015 (2016)]],"*yes*")</f>
        <v>1</v>
      </c>
      <c r="K398" s="63"/>
      <c r="L398" s="63"/>
      <c r="M398" s="63"/>
      <c r="N398" s="63"/>
      <c r="O398" s="63"/>
      <c r="P398" s="63"/>
      <c r="Q398" s="63"/>
      <c r="R398" s="63"/>
      <c r="S398" s="286" t="s">
        <v>2359</v>
      </c>
      <c r="T398" s="63"/>
      <c r="U398" s="63"/>
      <c r="V398" s="63"/>
      <c r="W398" s="63"/>
      <c r="X398" s="63"/>
      <c r="Y398" s="63"/>
      <c r="Z398" s="63"/>
      <c r="AA398" s="63"/>
      <c r="AB398" s="63"/>
      <c r="AC398" s="285"/>
      <c r="AD398" s="285"/>
    </row>
    <row r="399" spans="1:30" s="26" customFormat="1" ht="54" customHeight="1">
      <c r="A399" s="295" t="s">
        <v>1527</v>
      </c>
      <c r="B399" s="276" t="s">
        <v>581</v>
      </c>
      <c r="C399" s="277" t="s">
        <v>117</v>
      </c>
      <c r="D399" s="94" t="s">
        <v>576</v>
      </c>
      <c r="E399" s="94" t="s">
        <v>117</v>
      </c>
      <c r="F399" s="94" t="s">
        <v>117</v>
      </c>
      <c r="G399" s="204"/>
      <c r="H399" s="208" t="s">
        <v>1221</v>
      </c>
      <c r="I399" s="63" t="s">
        <v>10</v>
      </c>
      <c r="J399" s="62">
        <f>COUNTIF(Table48[[#This Row],[Core Set of Children’s Health Care Quality Measures for Medicaid and CHIP (Child Core Set)
Version date: 03/2015]:[
CMS Medicare Part C &amp; D Star Ratings Measures
Version date: 10/2014 (2015) and 2/20/2015 (2016)]],"*yes*")</f>
        <v>0</v>
      </c>
      <c r="K399" s="63"/>
      <c r="L399" s="63"/>
      <c r="M399" s="63"/>
      <c r="N399" s="63"/>
      <c r="O399" s="63"/>
      <c r="P399" s="63"/>
      <c r="Q399" s="63"/>
      <c r="R399" s="63"/>
      <c r="S399" s="286"/>
      <c r="T399" s="63"/>
      <c r="U399" s="63"/>
      <c r="V399" s="63"/>
      <c r="W399" s="63"/>
      <c r="X399" s="63"/>
      <c r="Y399" s="63"/>
      <c r="Z399" s="63"/>
      <c r="AA399" s="63" t="s">
        <v>1</v>
      </c>
      <c r="AB399" s="63"/>
      <c r="AC399" s="285"/>
      <c r="AD399" s="285"/>
    </row>
    <row r="400" spans="1:30" s="26" customFormat="1" ht="54" customHeight="1">
      <c r="A400" s="295" t="s">
        <v>1528</v>
      </c>
      <c r="B400" s="276" t="s">
        <v>216</v>
      </c>
      <c r="C400" s="278" t="s">
        <v>117</v>
      </c>
      <c r="D400" s="89"/>
      <c r="E400" s="89"/>
      <c r="F400" s="89"/>
      <c r="G400" s="204" t="s">
        <v>3</v>
      </c>
      <c r="H400" s="208" t="s">
        <v>1167</v>
      </c>
      <c r="I400" s="63"/>
      <c r="J400" s="62">
        <f>COUNTIF(Table48[[#This Row],[Core Set of Children’s Health Care Quality Measures for Medicaid and CHIP (Child Core Set)
Version date: 03/2015]:[
CMS Medicare Part C &amp; D Star Ratings Measures
Version date: 10/2014 (2015) and 2/20/2015 (2016)]],"*yes*")</f>
        <v>1</v>
      </c>
      <c r="K400" s="63"/>
      <c r="L400" s="63"/>
      <c r="M400" s="63"/>
      <c r="N400" s="63"/>
      <c r="O400" s="63" t="s">
        <v>217</v>
      </c>
      <c r="P400" s="63"/>
      <c r="Q400" s="63"/>
      <c r="R400" s="63"/>
      <c r="S400" s="286"/>
      <c r="T400" s="63"/>
      <c r="U400" s="63"/>
      <c r="V400" s="63"/>
      <c r="W400" s="63"/>
      <c r="X400" s="63"/>
      <c r="Y400" s="63"/>
      <c r="Z400" s="63"/>
      <c r="AA400" s="63"/>
      <c r="AB400" s="63"/>
      <c r="AC400" s="285"/>
      <c r="AD400" s="285"/>
    </row>
    <row r="401" spans="1:30" s="26" customFormat="1" ht="54" customHeight="1">
      <c r="A401" s="295" t="s">
        <v>1529</v>
      </c>
      <c r="B401" s="276" t="s">
        <v>221</v>
      </c>
      <c r="C401" s="278" t="s">
        <v>117</v>
      </c>
      <c r="D401" s="89"/>
      <c r="E401" s="89"/>
      <c r="F401" s="89"/>
      <c r="G401" s="204"/>
      <c r="H401" s="213" t="s">
        <v>1236</v>
      </c>
      <c r="I401" s="63"/>
      <c r="J401" s="62">
        <f>COUNTIF(Table48[[#This Row],[Core Set of Children’s Health Care Quality Measures for Medicaid and CHIP (Child Core Set)
Version date: 03/2015]:[
CMS Medicare Part C &amp; D Star Ratings Measures
Version date: 10/2014 (2015) and 2/20/2015 (2016)]],"*yes*")</f>
        <v>0</v>
      </c>
      <c r="K401" s="63"/>
      <c r="L401" s="63"/>
      <c r="M401" s="63"/>
      <c r="N401" s="63"/>
      <c r="O401" s="63"/>
      <c r="P401" s="63"/>
      <c r="Q401" s="63"/>
      <c r="R401" s="63"/>
      <c r="S401" s="286"/>
      <c r="T401" s="63"/>
      <c r="U401" s="63"/>
      <c r="V401" s="63"/>
      <c r="W401" s="63"/>
      <c r="X401" s="63"/>
      <c r="Y401" s="63"/>
      <c r="Z401" s="63"/>
      <c r="AA401" s="63"/>
      <c r="AB401" s="63"/>
      <c r="AC401" s="285"/>
      <c r="AD401" s="285"/>
    </row>
    <row r="402" spans="1:30" s="26" customFormat="1" ht="54" customHeight="1">
      <c r="A402" s="295" t="s">
        <v>1663</v>
      </c>
      <c r="B402" s="276" t="s">
        <v>1614</v>
      </c>
      <c r="C402" s="277" t="s">
        <v>117</v>
      </c>
      <c r="D402" s="94"/>
      <c r="E402" s="94"/>
      <c r="F402" s="94"/>
      <c r="G402" s="204" t="s">
        <v>3</v>
      </c>
      <c r="H402" s="63" t="s">
        <v>1615</v>
      </c>
      <c r="I402" s="214" t="s">
        <v>1682</v>
      </c>
      <c r="J402" s="62">
        <f>COUNTIF(Table48[[#This Row],[Core Set of Children’s Health Care Quality Measures for Medicaid and CHIP (Child Core Set)
Version date: 03/2015]:[
CMS Medicare Part C &amp; D Star Ratings Measures
Version date: 10/2014 (2015) and 2/20/2015 (2016)]],"*yes*")</f>
        <v>1</v>
      </c>
      <c r="K402" s="63"/>
      <c r="L402" s="63"/>
      <c r="M402" s="63"/>
      <c r="N402" s="63"/>
      <c r="O402" s="63"/>
      <c r="P402" s="63"/>
      <c r="Q402" s="63"/>
      <c r="R402" s="63"/>
      <c r="S402" s="286"/>
      <c r="T402" s="63"/>
      <c r="U402" s="63" t="s">
        <v>2771</v>
      </c>
      <c r="V402" s="63"/>
      <c r="W402" s="63"/>
      <c r="X402" s="63"/>
      <c r="Y402" s="63"/>
      <c r="Z402" s="63"/>
      <c r="AA402" s="63"/>
      <c r="AB402" s="63"/>
      <c r="AC402" s="285"/>
      <c r="AD402" s="285"/>
    </row>
    <row r="403" spans="1:30" s="26" customFormat="1" ht="54" customHeight="1">
      <c r="A403" s="295" t="s">
        <v>1664</v>
      </c>
      <c r="B403" s="276" t="s">
        <v>1616</v>
      </c>
      <c r="C403" s="277" t="s">
        <v>117</v>
      </c>
      <c r="D403" s="94"/>
      <c r="E403" s="94"/>
      <c r="F403" s="94"/>
      <c r="G403" s="204" t="s">
        <v>3</v>
      </c>
      <c r="H403" s="63" t="s">
        <v>1617</v>
      </c>
      <c r="I403" s="214" t="s">
        <v>1682</v>
      </c>
      <c r="J403" s="62">
        <f>COUNTIF(Table48[[#This Row],[Core Set of Children’s Health Care Quality Measures for Medicaid and CHIP (Child Core Set)
Version date: 03/2015]:[
CMS Medicare Part C &amp; D Star Ratings Measures
Version date: 10/2014 (2015) and 2/20/2015 (2016)]],"*yes*")</f>
        <v>1</v>
      </c>
      <c r="K403" s="63"/>
      <c r="L403" s="63"/>
      <c r="M403" s="63"/>
      <c r="N403" s="63"/>
      <c r="O403" s="63"/>
      <c r="P403" s="63"/>
      <c r="Q403" s="63"/>
      <c r="R403" s="63"/>
      <c r="S403" s="286"/>
      <c r="T403" s="63"/>
      <c r="U403" s="63" t="s">
        <v>2772</v>
      </c>
      <c r="V403" s="63"/>
      <c r="W403" s="63"/>
      <c r="X403" s="63"/>
      <c r="Y403" s="63"/>
      <c r="Z403" s="63"/>
      <c r="AA403" s="63"/>
      <c r="AB403" s="63"/>
      <c r="AC403" s="285"/>
      <c r="AD403" s="285"/>
    </row>
    <row r="404" spans="1:30" s="26" customFormat="1" ht="54" customHeight="1">
      <c r="A404" s="295" t="s">
        <v>1665</v>
      </c>
      <c r="B404" s="276" t="s">
        <v>1618</v>
      </c>
      <c r="C404" s="277" t="s">
        <v>117</v>
      </c>
      <c r="D404" s="94"/>
      <c r="E404" s="94"/>
      <c r="F404" s="94"/>
      <c r="G404" s="204" t="s">
        <v>1619</v>
      </c>
      <c r="H404" s="63" t="s">
        <v>1620</v>
      </c>
      <c r="I404" s="214" t="s">
        <v>10</v>
      </c>
      <c r="J404" s="62">
        <f>COUNTIF(Table48[[#This Row],[Core Set of Children’s Health Care Quality Measures for Medicaid and CHIP (Child Core Set)
Version date: 03/2015]:[
CMS Medicare Part C &amp; D Star Ratings Measures
Version date: 10/2014 (2015) and 2/20/2015 (2016)]],"*yes*")</f>
        <v>1</v>
      </c>
      <c r="K404" s="63"/>
      <c r="L404" s="63"/>
      <c r="M404" s="63"/>
      <c r="N404" s="63"/>
      <c r="O404" s="63"/>
      <c r="P404" s="63"/>
      <c r="Q404" s="63"/>
      <c r="R404" s="63"/>
      <c r="S404" s="286"/>
      <c r="T404" s="63"/>
      <c r="U404" s="63" t="s">
        <v>2765</v>
      </c>
      <c r="V404" s="63"/>
      <c r="W404" s="63"/>
      <c r="X404" s="63"/>
      <c r="Y404" s="63"/>
      <c r="Z404" s="63"/>
      <c r="AA404" s="63"/>
      <c r="AB404" s="63"/>
      <c r="AC404" s="285"/>
      <c r="AD404" s="285"/>
    </row>
    <row r="405" spans="1:30" s="26" customFormat="1" ht="54" customHeight="1">
      <c r="A405" s="295" t="s">
        <v>1666</v>
      </c>
      <c r="B405" s="276" t="s">
        <v>1621</v>
      </c>
      <c r="C405" s="277" t="s">
        <v>117</v>
      </c>
      <c r="D405" s="94"/>
      <c r="E405" s="94" t="s">
        <v>1655</v>
      </c>
      <c r="F405" s="94"/>
      <c r="G405" s="204" t="s">
        <v>115</v>
      </c>
      <c r="H405" s="63" t="s">
        <v>1622</v>
      </c>
      <c r="I405" s="214" t="s">
        <v>564</v>
      </c>
      <c r="J405" s="62">
        <f>COUNTIF(Table48[[#This Row],[Core Set of Children’s Health Care Quality Measures for Medicaid and CHIP (Child Core Set)
Version date: 03/2015]:[
CMS Medicare Part C &amp; D Star Ratings Measures
Version date: 10/2014 (2015) and 2/20/2015 (2016)]],"*yes*")</f>
        <v>1</v>
      </c>
      <c r="K405" s="63"/>
      <c r="L405" s="63"/>
      <c r="M405" s="63"/>
      <c r="N405" s="63"/>
      <c r="O405" s="63"/>
      <c r="P405" s="63"/>
      <c r="Q405" s="63"/>
      <c r="R405" s="63"/>
      <c r="S405" s="286"/>
      <c r="T405" s="63"/>
      <c r="U405" s="63" t="s">
        <v>2751</v>
      </c>
      <c r="V405" s="63"/>
      <c r="W405" s="63"/>
      <c r="X405" s="63"/>
      <c r="Y405" s="63"/>
      <c r="Z405" s="63"/>
      <c r="AA405" s="63"/>
      <c r="AB405" s="63"/>
      <c r="AC405" s="285"/>
      <c r="AD405" s="285"/>
    </row>
    <row r="406" spans="1:30" s="26" customFormat="1" ht="54" customHeight="1">
      <c r="A406" s="295" t="s">
        <v>1667</v>
      </c>
      <c r="B406" s="276" t="s">
        <v>1623</v>
      </c>
      <c r="C406" s="277" t="s">
        <v>117</v>
      </c>
      <c r="D406" s="94"/>
      <c r="E406" s="94" t="s">
        <v>1655</v>
      </c>
      <c r="F406" s="94"/>
      <c r="G406" s="204" t="s">
        <v>115</v>
      </c>
      <c r="H406" s="63" t="s">
        <v>1624</v>
      </c>
      <c r="I406" s="214" t="s">
        <v>564</v>
      </c>
      <c r="J406" s="62">
        <f>COUNTIF(Table48[[#This Row],[Core Set of Children’s Health Care Quality Measures for Medicaid and CHIP (Child Core Set)
Version date: 03/2015]:[
CMS Medicare Part C &amp; D Star Ratings Measures
Version date: 10/2014 (2015) and 2/20/2015 (2016)]],"*yes*")</f>
        <v>1</v>
      </c>
      <c r="K406" s="63"/>
      <c r="L406" s="63"/>
      <c r="M406" s="63"/>
      <c r="N406" s="63"/>
      <c r="O406" s="63"/>
      <c r="P406" s="63"/>
      <c r="Q406" s="63"/>
      <c r="R406" s="63"/>
      <c r="S406" s="286"/>
      <c r="T406" s="63"/>
      <c r="U406" s="63" t="s">
        <v>2752</v>
      </c>
      <c r="V406" s="63"/>
      <c r="W406" s="63"/>
      <c r="X406" s="63"/>
      <c r="Y406" s="63"/>
      <c r="Z406" s="63"/>
      <c r="AA406" s="63"/>
      <c r="AB406" s="63"/>
      <c r="AC406" s="285"/>
      <c r="AD406" s="285"/>
    </row>
    <row r="407" spans="1:30" s="26" customFormat="1" ht="54" customHeight="1">
      <c r="A407" s="295" t="s">
        <v>1668</v>
      </c>
      <c r="B407" s="276" t="s">
        <v>1625</v>
      </c>
      <c r="C407" s="277" t="s">
        <v>117</v>
      </c>
      <c r="D407" s="94"/>
      <c r="E407" s="94"/>
      <c r="F407" s="94"/>
      <c r="G407" s="204" t="s">
        <v>3</v>
      </c>
      <c r="H407" s="63" t="s">
        <v>1626</v>
      </c>
      <c r="I407" s="214" t="s">
        <v>1683</v>
      </c>
      <c r="J407" s="62">
        <f>COUNTIF(Table48[[#This Row],[Core Set of Children’s Health Care Quality Measures for Medicaid and CHIP (Child Core Set)
Version date: 03/2015]:[
CMS Medicare Part C &amp; D Star Ratings Measures
Version date: 10/2014 (2015) and 2/20/2015 (2016)]],"*yes*")</f>
        <v>1</v>
      </c>
      <c r="K407" s="63"/>
      <c r="L407" s="63"/>
      <c r="M407" s="63"/>
      <c r="N407" s="63"/>
      <c r="O407" s="63"/>
      <c r="P407" s="63"/>
      <c r="Q407" s="63"/>
      <c r="R407" s="63"/>
      <c r="S407" s="286"/>
      <c r="T407" s="63"/>
      <c r="U407" s="63" t="s">
        <v>2773</v>
      </c>
      <c r="V407" s="63"/>
      <c r="W407" s="63"/>
      <c r="X407" s="63"/>
      <c r="Y407" s="63"/>
      <c r="Z407" s="63"/>
      <c r="AA407" s="63"/>
      <c r="AB407" s="63"/>
      <c r="AC407" s="285"/>
      <c r="AD407" s="285"/>
    </row>
    <row r="408" spans="1:30" s="26" customFormat="1" ht="54" customHeight="1">
      <c r="A408" s="295" t="s">
        <v>1669</v>
      </c>
      <c r="B408" s="276" t="s">
        <v>1627</v>
      </c>
      <c r="C408" s="277" t="s">
        <v>117</v>
      </c>
      <c r="D408" s="94"/>
      <c r="E408" s="94"/>
      <c r="F408" s="94"/>
      <c r="G408" s="204" t="s">
        <v>3</v>
      </c>
      <c r="H408" s="63" t="s">
        <v>1628</v>
      </c>
      <c r="I408" s="214" t="s">
        <v>1683</v>
      </c>
      <c r="J408" s="62">
        <f>COUNTIF(Table48[[#This Row],[Core Set of Children’s Health Care Quality Measures for Medicaid and CHIP (Child Core Set)
Version date: 03/2015]:[
CMS Medicare Part C &amp; D Star Ratings Measures
Version date: 10/2014 (2015) and 2/20/2015 (2016)]],"*yes*")</f>
        <v>1</v>
      </c>
      <c r="K408" s="63"/>
      <c r="L408" s="63"/>
      <c r="M408" s="63"/>
      <c r="N408" s="63"/>
      <c r="O408" s="63"/>
      <c r="P408" s="63"/>
      <c r="Q408" s="63"/>
      <c r="R408" s="63"/>
      <c r="S408" s="286"/>
      <c r="T408" s="63"/>
      <c r="U408" s="63" t="s">
        <v>2766</v>
      </c>
      <c r="V408" s="63"/>
      <c r="W408" s="63"/>
      <c r="X408" s="63"/>
      <c r="Y408" s="63"/>
      <c r="Z408" s="63"/>
      <c r="AA408" s="63"/>
      <c r="AB408" s="63"/>
      <c r="AC408" s="285"/>
      <c r="AD408" s="285"/>
    </row>
    <row r="409" spans="1:30" s="26" customFormat="1" ht="54" customHeight="1">
      <c r="A409" s="295" t="s">
        <v>1670</v>
      </c>
      <c r="B409" s="276" t="s">
        <v>1629</v>
      </c>
      <c r="C409" s="277" t="s">
        <v>117</v>
      </c>
      <c r="D409" s="94"/>
      <c r="E409" s="94"/>
      <c r="F409" s="94"/>
      <c r="G409" s="204" t="s">
        <v>3</v>
      </c>
      <c r="H409" s="63" t="s">
        <v>1630</v>
      </c>
      <c r="I409" s="214" t="s">
        <v>1684</v>
      </c>
      <c r="J409" s="62">
        <f>COUNTIF(Table48[[#This Row],[Core Set of Children’s Health Care Quality Measures for Medicaid and CHIP (Child Core Set)
Version date: 03/2015]:[
CMS Medicare Part C &amp; D Star Ratings Measures
Version date: 10/2014 (2015) and 2/20/2015 (2016)]],"*yes*")</f>
        <v>1</v>
      </c>
      <c r="K409" s="63"/>
      <c r="L409" s="63"/>
      <c r="M409" s="63"/>
      <c r="N409" s="63"/>
      <c r="O409" s="63"/>
      <c r="P409" s="63"/>
      <c r="Q409" s="63"/>
      <c r="R409" s="63"/>
      <c r="S409" s="286"/>
      <c r="T409" s="63"/>
      <c r="U409" s="63" t="s">
        <v>2775</v>
      </c>
      <c r="V409" s="63"/>
      <c r="W409" s="63"/>
      <c r="X409" s="63"/>
      <c r="Y409" s="63"/>
      <c r="Z409" s="63"/>
      <c r="AA409" s="63"/>
      <c r="AB409" s="63"/>
      <c r="AC409" s="285"/>
      <c r="AD409" s="285"/>
    </row>
    <row r="410" spans="1:30" s="26" customFormat="1" ht="54" customHeight="1">
      <c r="A410" s="295" t="s">
        <v>1671</v>
      </c>
      <c r="B410" s="276" t="s">
        <v>1631</v>
      </c>
      <c r="C410" s="277" t="s">
        <v>117</v>
      </c>
      <c r="D410" s="94"/>
      <c r="E410" s="94"/>
      <c r="F410" s="94"/>
      <c r="G410" s="204" t="s">
        <v>1619</v>
      </c>
      <c r="H410" s="63" t="s">
        <v>1632</v>
      </c>
      <c r="I410" s="214" t="s">
        <v>10</v>
      </c>
      <c r="J410" s="62">
        <f>COUNTIF(Table48[[#This Row],[Core Set of Children’s Health Care Quality Measures for Medicaid and CHIP (Child Core Set)
Version date: 03/2015]:[
CMS Medicare Part C &amp; D Star Ratings Measures
Version date: 10/2014 (2015) and 2/20/2015 (2016)]],"*yes*")</f>
        <v>1</v>
      </c>
      <c r="K410" s="63"/>
      <c r="L410" s="63"/>
      <c r="M410" s="63"/>
      <c r="N410" s="63"/>
      <c r="O410" s="63"/>
      <c r="P410" s="63"/>
      <c r="Q410" s="63"/>
      <c r="R410" s="63"/>
      <c r="S410" s="286"/>
      <c r="T410" s="63"/>
      <c r="U410" s="63" t="s">
        <v>2777</v>
      </c>
      <c r="V410" s="63"/>
      <c r="W410" s="63"/>
      <c r="X410" s="63"/>
      <c r="Y410" s="63"/>
      <c r="Z410" s="63"/>
      <c r="AA410" s="63"/>
      <c r="AB410" s="63"/>
      <c r="AC410" s="285"/>
      <c r="AD410" s="285"/>
    </row>
    <row r="411" spans="1:30" s="26" customFormat="1" ht="54" customHeight="1">
      <c r="A411" s="295" t="s">
        <v>1672</v>
      </c>
      <c r="B411" s="276" t="s">
        <v>1633</v>
      </c>
      <c r="C411" s="277" t="s">
        <v>117</v>
      </c>
      <c r="D411" s="94"/>
      <c r="E411" s="94"/>
      <c r="F411" s="94"/>
      <c r="G411" s="204" t="s">
        <v>3</v>
      </c>
      <c r="H411" s="63" t="s">
        <v>1634</v>
      </c>
      <c r="I411" s="214" t="s">
        <v>1684</v>
      </c>
      <c r="J411" s="62">
        <f>COUNTIF(Table48[[#This Row],[Core Set of Children’s Health Care Quality Measures for Medicaid and CHIP (Child Core Set)
Version date: 03/2015]:[
CMS Medicare Part C &amp; D Star Ratings Measures
Version date: 10/2014 (2015) and 2/20/2015 (2016)]],"*yes*")</f>
        <v>1</v>
      </c>
      <c r="K411" s="63"/>
      <c r="L411" s="63"/>
      <c r="M411" s="63"/>
      <c r="N411" s="63"/>
      <c r="O411" s="63"/>
      <c r="P411" s="63"/>
      <c r="Q411" s="63"/>
      <c r="R411" s="63"/>
      <c r="S411" s="286"/>
      <c r="T411" s="63"/>
      <c r="U411" s="63" t="s">
        <v>2768</v>
      </c>
      <c r="V411" s="63"/>
      <c r="W411" s="63"/>
      <c r="X411" s="63"/>
      <c r="Y411" s="63"/>
      <c r="Z411" s="63"/>
      <c r="AA411" s="63"/>
      <c r="AB411" s="63"/>
      <c r="AC411" s="285"/>
      <c r="AD411" s="285"/>
    </row>
    <row r="412" spans="1:30" s="26" customFormat="1" ht="54" customHeight="1">
      <c r="A412" s="295" t="s">
        <v>1673</v>
      </c>
      <c r="B412" s="276" t="s">
        <v>1635</v>
      </c>
      <c r="C412" s="277" t="s">
        <v>117</v>
      </c>
      <c r="D412" s="94"/>
      <c r="E412" s="94"/>
      <c r="F412" s="94"/>
      <c r="G412" s="204" t="s">
        <v>3</v>
      </c>
      <c r="H412" s="63" t="s">
        <v>1636</v>
      </c>
      <c r="I412" s="214" t="s">
        <v>10</v>
      </c>
      <c r="J412" s="62">
        <f>COUNTIF(Table48[[#This Row],[Core Set of Children’s Health Care Quality Measures for Medicaid and CHIP (Child Core Set)
Version date: 03/2015]:[
CMS Medicare Part C &amp; D Star Ratings Measures
Version date: 10/2014 (2015) and 2/20/2015 (2016)]],"*yes*")</f>
        <v>1</v>
      </c>
      <c r="K412" s="63"/>
      <c r="L412" s="63"/>
      <c r="M412" s="63"/>
      <c r="N412" s="63"/>
      <c r="O412" s="63"/>
      <c r="P412" s="63"/>
      <c r="Q412" s="63"/>
      <c r="R412" s="63"/>
      <c r="S412" s="286"/>
      <c r="T412" s="63"/>
      <c r="U412" s="63" t="s">
        <v>2747</v>
      </c>
      <c r="V412" s="63"/>
      <c r="W412" s="63"/>
      <c r="X412" s="63"/>
      <c r="Y412" s="63"/>
      <c r="Z412" s="63"/>
      <c r="AA412" s="63"/>
      <c r="AB412" s="63"/>
      <c r="AC412" s="285"/>
      <c r="AD412" s="285"/>
    </row>
    <row r="413" spans="1:30" s="26" customFormat="1" ht="54" customHeight="1">
      <c r="A413" s="295" t="s">
        <v>1674</v>
      </c>
      <c r="B413" s="276" t="s">
        <v>1637</v>
      </c>
      <c r="C413" s="277" t="s">
        <v>117</v>
      </c>
      <c r="D413" s="94"/>
      <c r="E413" s="94"/>
      <c r="F413" s="94"/>
      <c r="G413" s="204" t="s">
        <v>3</v>
      </c>
      <c r="H413" s="63" t="s">
        <v>1638</v>
      </c>
      <c r="I413" s="214" t="s">
        <v>10</v>
      </c>
      <c r="J413" s="62">
        <f>COUNTIF(Table48[[#This Row],[Core Set of Children’s Health Care Quality Measures for Medicaid and CHIP (Child Core Set)
Version date: 03/2015]:[
CMS Medicare Part C &amp; D Star Ratings Measures
Version date: 10/2014 (2015) and 2/20/2015 (2016)]],"*yes*")</f>
        <v>1</v>
      </c>
      <c r="K413" s="63"/>
      <c r="L413" s="63"/>
      <c r="M413" s="63"/>
      <c r="N413" s="63"/>
      <c r="O413" s="63"/>
      <c r="P413" s="63"/>
      <c r="Q413" s="63"/>
      <c r="R413" s="63"/>
      <c r="S413" s="286"/>
      <c r="T413" s="63"/>
      <c r="U413" s="63" t="s">
        <v>2745</v>
      </c>
      <c r="V413" s="63"/>
      <c r="W413" s="63"/>
      <c r="X413" s="63"/>
      <c r="Y413" s="63"/>
      <c r="Z413" s="63"/>
      <c r="AA413" s="63"/>
      <c r="AB413" s="63"/>
      <c r="AC413" s="285"/>
      <c r="AD413" s="285"/>
    </row>
    <row r="414" spans="1:30" s="26" customFormat="1" ht="54" customHeight="1">
      <c r="A414" s="295" t="s">
        <v>1675</v>
      </c>
      <c r="B414" s="276" t="s">
        <v>1639</v>
      </c>
      <c r="C414" s="277" t="s">
        <v>117</v>
      </c>
      <c r="D414" s="94"/>
      <c r="E414" s="94"/>
      <c r="F414" s="94"/>
      <c r="G414" s="204" t="s">
        <v>3</v>
      </c>
      <c r="H414" s="63" t="s">
        <v>1640</v>
      </c>
      <c r="I414" s="214" t="s">
        <v>1685</v>
      </c>
      <c r="J414" s="62">
        <f>COUNTIF(Table48[[#This Row],[Core Set of Children’s Health Care Quality Measures for Medicaid and CHIP (Child Core Set)
Version date: 03/2015]:[
CMS Medicare Part C &amp; D Star Ratings Measures
Version date: 10/2014 (2015) and 2/20/2015 (2016)]],"*yes*")</f>
        <v>1</v>
      </c>
      <c r="K414" s="63"/>
      <c r="L414" s="63"/>
      <c r="M414" s="63"/>
      <c r="N414" s="63"/>
      <c r="O414" s="63"/>
      <c r="P414" s="63"/>
      <c r="Q414" s="63"/>
      <c r="R414" s="63"/>
      <c r="S414" s="286"/>
      <c r="T414" s="63"/>
      <c r="U414" s="63" t="s">
        <v>2767</v>
      </c>
      <c r="V414" s="63"/>
      <c r="W414" s="63"/>
      <c r="X414" s="63"/>
      <c r="Y414" s="63"/>
      <c r="Z414" s="63"/>
      <c r="AA414" s="63"/>
      <c r="AB414" s="63"/>
      <c r="AC414" s="285"/>
      <c r="AD414" s="285"/>
    </row>
    <row r="415" spans="1:30" s="26" customFormat="1" ht="54" customHeight="1">
      <c r="A415" s="295" t="s">
        <v>1676</v>
      </c>
      <c r="B415" s="276" t="s">
        <v>1641</v>
      </c>
      <c r="C415" s="277" t="s">
        <v>117</v>
      </c>
      <c r="D415" s="94"/>
      <c r="E415" s="94"/>
      <c r="F415" s="94"/>
      <c r="G415" s="204" t="s">
        <v>3</v>
      </c>
      <c r="H415" s="63" t="s">
        <v>1640</v>
      </c>
      <c r="I415" s="214" t="s">
        <v>1685</v>
      </c>
      <c r="J415" s="62">
        <f>COUNTIF(Table48[[#This Row],[Core Set of Children’s Health Care Quality Measures for Medicaid and CHIP (Child Core Set)
Version date: 03/2015]:[
CMS Medicare Part C &amp; D Star Ratings Measures
Version date: 10/2014 (2015) and 2/20/2015 (2016)]],"*yes*")</f>
        <v>1</v>
      </c>
      <c r="K415" s="63"/>
      <c r="L415" s="63"/>
      <c r="M415" s="63"/>
      <c r="N415" s="63"/>
      <c r="O415" s="63"/>
      <c r="P415" s="63"/>
      <c r="Q415" s="63"/>
      <c r="R415" s="63"/>
      <c r="S415" s="286"/>
      <c r="T415" s="63"/>
      <c r="U415" s="63" t="s">
        <v>2774</v>
      </c>
      <c r="V415" s="63"/>
      <c r="W415" s="63"/>
      <c r="X415" s="63"/>
      <c r="Y415" s="63"/>
      <c r="Z415" s="63"/>
      <c r="AA415" s="63"/>
      <c r="AB415" s="63"/>
      <c r="AC415" s="285"/>
      <c r="AD415" s="285"/>
    </row>
    <row r="416" spans="1:30" s="26" customFormat="1" ht="54" customHeight="1">
      <c r="A416" s="295" t="s">
        <v>1677</v>
      </c>
      <c r="B416" s="276" t="s">
        <v>1642</v>
      </c>
      <c r="C416" s="277" t="s">
        <v>117</v>
      </c>
      <c r="D416" s="94"/>
      <c r="E416" s="94"/>
      <c r="F416" s="94"/>
      <c r="G416" s="204" t="s">
        <v>3</v>
      </c>
      <c r="H416" s="63" t="s">
        <v>1643</v>
      </c>
      <c r="I416" s="260" t="s">
        <v>1686</v>
      </c>
      <c r="J416" s="62">
        <f>COUNTIF(Table48[[#This Row],[Core Set of Children’s Health Care Quality Measures for Medicaid and CHIP (Child Core Set)
Version date: 03/2015]:[
CMS Medicare Part C &amp; D Star Ratings Measures
Version date: 10/2014 (2015) and 2/20/2015 (2016)]],"*yes*")</f>
        <v>1</v>
      </c>
      <c r="K416" s="63"/>
      <c r="L416" s="63"/>
      <c r="M416" s="63"/>
      <c r="N416" s="63"/>
      <c r="O416" s="63"/>
      <c r="P416" s="63"/>
      <c r="Q416" s="63"/>
      <c r="R416" s="63"/>
      <c r="S416" s="286"/>
      <c r="T416" s="63"/>
      <c r="U416" s="63" t="s">
        <v>2778</v>
      </c>
      <c r="V416" s="63"/>
      <c r="W416" s="63"/>
      <c r="X416" s="63"/>
      <c r="Y416" s="63"/>
      <c r="Z416" s="63"/>
      <c r="AA416" s="63"/>
      <c r="AB416" s="63"/>
      <c r="AC416" s="285"/>
      <c r="AD416" s="285"/>
    </row>
    <row r="417" spans="1:30" s="26" customFormat="1" ht="54" customHeight="1">
      <c r="A417" s="295" t="s">
        <v>1678</v>
      </c>
      <c r="B417" s="276" t="s">
        <v>1644</v>
      </c>
      <c r="C417" s="277" t="s">
        <v>117</v>
      </c>
      <c r="D417" s="94"/>
      <c r="E417" s="94"/>
      <c r="F417" s="94"/>
      <c r="G417" s="204" t="s">
        <v>3</v>
      </c>
      <c r="H417" s="63" t="s">
        <v>1645</v>
      </c>
      <c r="I417" s="260" t="s">
        <v>1682</v>
      </c>
      <c r="J417" s="62">
        <f>COUNTIF(Table48[[#This Row],[Core Set of Children’s Health Care Quality Measures for Medicaid and CHIP (Child Core Set)
Version date: 03/2015]:[
CMS Medicare Part C &amp; D Star Ratings Measures
Version date: 10/2014 (2015) and 2/20/2015 (2016)]],"*yes*")</f>
        <v>1</v>
      </c>
      <c r="K417" s="63"/>
      <c r="L417" s="63"/>
      <c r="M417" s="63"/>
      <c r="N417" s="63"/>
      <c r="O417" s="63"/>
      <c r="P417" s="63"/>
      <c r="Q417" s="63"/>
      <c r="R417" s="63"/>
      <c r="S417" s="286"/>
      <c r="T417" s="63"/>
      <c r="U417" s="63" t="s">
        <v>2769</v>
      </c>
      <c r="V417" s="63"/>
      <c r="W417" s="63"/>
      <c r="X417" s="63"/>
      <c r="Y417" s="63"/>
      <c r="Z417" s="63"/>
      <c r="AA417" s="63"/>
      <c r="AB417" s="63"/>
      <c r="AC417" s="285"/>
      <c r="AD417" s="285"/>
    </row>
    <row r="418" spans="1:30" s="26" customFormat="1" ht="54" customHeight="1">
      <c r="A418" s="295" t="s">
        <v>1679</v>
      </c>
      <c r="B418" s="276" t="s">
        <v>1646</v>
      </c>
      <c r="C418" s="277" t="s">
        <v>117</v>
      </c>
      <c r="D418" s="94"/>
      <c r="E418" s="94"/>
      <c r="F418" s="94"/>
      <c r="G418" s="204" t="s">
        <v>1619</v>
      </c>
      <c r="H418" s="63" t="s">
        <v>1647</v>
      </c>
      <c r="I418" s="260" t="s">
        <v>10</v>
      </c>
      <c r="J418" s="62">
        <f>COUNTIF(Table48[[#This Row],[Core Set of Children’s Health Care Quality Measures for Medicaid and CHIP (Child Core Set)
Version date: 03/2015]:[
CMS Medicare Part C &amp; D Star Ratings Measures
Version date: 10/2014 (2015) and 2/20/2015 (2016)]],"*yes*")</f>
        <v>1</v>
      </c>
      <c r="K418" s="63"/>
      <c r="L418" s="63"/>
      <c r="M418" s="63"/>
      <c r="N418" s="63"/>
      <c r="O418" s="63"/>
      <c r="P418" s="63"/>
      <c r="Q418" s="63"/>
      <c r="R418" s="63"/>
      <c r="S418" s="286"/>
      <c r="T418" s="63"/>
      <c r="U418" s="63" t="s">
        <v>2776</v>
      </c>
      <c r="V418" s="63"/>
      <c r="W418" s="63"/>
      <c r="X418" s="63"/>
      <c r="Y418" s="63"/>
      <c r="Z418" s="63"/>
      <c r="AA418" s="63"/>
      <c r="AB418" s="63"/>
      <c r="AC418" s="285"/>
      <c r="AD418" s="285"/>
    </row>
    <row r="419" spans="1:30" s="26" customFormat="1" ht="54" customHeight="1">
      <c r="A419" s="295" t="s">
        <v>1680</v>
      </c>
      <c r="B419" s="276" t="s">
        <v>1648</v>
      </c>
      <c r="C419" s="277" t="s">
        <v>117</v>
      </c>
      <c r="D419" s="94"/>
      <c r="E419" s="94"/>
      <c r="F419" s="94"/>
      <c r="G419" s="204" t="s">
        <v>3</v>
      </c>
      <c r="H419" s="63" t="s">
        <v>1649</v>
      </c>
      <c r="I419" s="260" t="s">
        <v>1682</v>
      </c>
      <c r="J419" s="62">
        <f>COUNTIF(Table48[[#This Row],[Core Set of Children’s Health Care Quality Measures for Medicaid and CHIP (Child Core Set)
Version date: 03/2015]:[
CMS Medicare Part C &amp; D Star Ratings Measures
Version date: 10/2014 (2015) and 2/20/2015 (2016)]],"*yes*")</f>
        <v>1</v>
      </c>
      <c r="K419" s="63"/>
      <c r="L419" s="63"/>
      <c r="M419" s="63"/>
      <c r="N419" s="63"/>
      <c r="O419" s="63"/>
      <c r="P419" s="63"/>
      <c r="Q419" s="63"/>
      <c r="R419" s="63"/>
      <c r="S419" s="286"/>
      <c r="T419" s="63"/>
      <c r="U419" s="63" t="s">
        <v>2770</v>
      </c>
      <c r="V419" s="63"/>
      <c r="W419" s="63"/>
      <c r="X419" s="63"/>
      <c r="Y419" s="63"/>
      <c r="Z419" s="63"/>
      <c r="AA419" s="63"/>
      <c r="AB419" s="63"/>
      <c r="AC419" s="285"/>
      <c r="AD419" s="285"/>
    </row>
    <row r="420" spans="1:30" s="26" customFormat="1" ht="54" customHeight="1">
      <c r="A420" s="295" t="s">
        <v>1681</v>
      </c>
      <c r="B420" s="276" t="s">
        <v>2280</v>
      </c>
      <c r="C420" s="277" t="s">
        <v>117</v>
      </c>
      <c r="D420" s="94"/>
      <c r="E420" s="94"/>
      <c r="F420" s="94"/>
      <c r="G420" s="204" t="s">
        <v>3</v>
      </c>
      <c r="H420" s="63" t="s">
        <v>1650</v>
      </c>
      <c r="I420" s="260" t="s">
        <v>564</v>
      </c>
      <c r="J420" s="62">
        <f>COUNTIF(Table48[[#This Row],[Core Set of Children’s Health Care Quality Measures for Medicaid and CHIP (Child Core Set)
Version date: 03/2015]:[
CMS Medicare Part C &amp; D Star Ratings Measures
Version date: 10/2014 (2015) and 2/20/2015 (2016)]],"*yes*")</f>
        <v>1</v>
      </c>
      <c r="K420" s="63"/>
      <c r="L420" s="63"/>
      <c r="M420" s="63"/>
      <c r="N420" s="63"/>
      <c r="O420" s="63"/>
      <c r="P420" s="63"/>
      <c r="Q420" s="63"/>
      <c r="R420" s="63"/>
      <c r="S420" s="286"/>
      <c r="T420" s="63"/>
      <c r="U420" s="63" t="s">
        <v>2749</v>
      </c>
      <c r="V420" s="63"/>
      <c r="W420" s="63"/>
      <c r="X420" s="63"/>
      <c r="Y420" s="63"/>
      <c r="Z420" s="63"/>
      <c r="AA420" s="63"/>
      <c r="AB420" s="63"/>
      <c r="AC420" s="285"/>
      <c r="AD420" s="285"/>
    </row>
    <row r="421" spans="1:30" s="26" customFormat="1" ht="54" customHeight="1">
      <c r="A421" s="295" t="s">
        <v>2409</v>
      </c>
      <c r="B421" s="280" t="s">
        <v>1871</v>
      </c>
      <c r="C421" s="277" t="s">
        <v>117</v>
      </c>
      <c r="D421" s="94"/>
      <c r="E421" s="94"/>
      <c r="F421" s="94"/>
      <c r="G421" s="204" t="s">
        <v>115</v>
      </c>
      <c r="H421" s="63" t="s">
        <v>1872</v>
      </c>
      <c r="I421" s="214"/>
      <c r="J421" s="62">
        <f>COUNTIF(Table48[[#This Row],[Core Set of Children’s Health Care Quality Measures for Medicaid and CHIP (Child Core Set)
Version date: 03/2015]:[
CMS Medicare Part C &amp; D Star Ratings Measures
Version date: 10/2014 (2015) and 2/20/2015 (2016)]],"*yes*")</f>
        <v>1</v>
      </c>
      <c r="K421" s="63"/>
      <c r="L421" s="63"/>
      <c r="M421" s="63"/>
      <c r="N421" s="63"/>
      <c r="O421" s="63"/>
      <c r="P421" s="63"/>
      <c r="Q421" s="63"/>
      <c r="R421" s="63"/>
      <c r="S421" s="290" t="s">
        <v>2369</v>
      </c>
      <c r="T421" s="63"/>
      <c r="U421" s="63"/>
      <c r="V421" s="63"/>
      <c r="W421" s="63"/>
      <c r="X421" s="63"/>
      <c r="Y421" s="63"/>
      <c r="Z421" s="63"/>
      <c r="AA421" s="63"/>
      <c r="AB421" s="63"/>
      <c r="AC421" s="285"/>
      <c r="AD421" s="285"/>
    </row>
    <row r="422" spans="1:30" s="26" customFormat="1" ht="54" customHeight="1">
      <c r="A422" s="295" t="s">
        <v>2413</v>
      </c>
      <c r="B422" s="280" t="s">
        <v>1873</v>
      </c>
      <c r="C422" s="277" t="s">
        <v>117</v>
      </c>
      <c r="D422" s="94"/>
      <c r="E422" s="94"/>
      <c r="F422" s="94"/>
      <c r="G422" s="204" t="s">
        <v>115</v>
      </c>
      <c r="H422" s="63" t="s">
        <v>1874</v>
      </c>
      <c r="I422" s="214"/>
      <c r="J422" s="62">
        <f>COUNTIF(Table48[[#This Row],[Core Set of Children’s Health Care Quality Measures for Medicaid and CHIP (Child Core Set)
Version date: 03/2015]:[
CMS Medicare Part C &amp; D Star Ratings Measures
Version date: 10/2014 (2015) and 2/20/2015 (2016)]],"*yes*")</f>
        <v>1</v>
      </c>
      <c r="K422" s="63"/>
      <c r="L422" s="63"/>
      <c r="M422" s="63"/>
      <c r="N422" s="63"/>
      <c r="O422" s="63"/>
      <c r="P422" s="63"/>
      <c r="Q422" s="63"/>
      <c r="R422" s="63"/>
      <c r="S422" s="290" t="s">
        <v>2373</v>
      </c>
      <c r="T422" s="63"/>
      <c r="U422" s="63"/>
      <c r="V422" s="63"/>
      <c r="W422" s="63"/>
      <c r="X422" s="63"/>
      <c r="Y422" s="63"/>
      <c r="Z422" s="63"/>
      <c r="AA422" s="63"/>
      <c r="AB422" s="63"/>
      <c r="AC422" s="285"/>
      <c r="AD422" s="285"/>
    </row>
    <row r="423" spans="1:30" s="26" customFormat="1" ht="54" customHeight="1">
      <c r="A423" s="295" t="s">
        <v>2414</v>
      </c>
      <c r="B423" s="280" t="s">
        <v>1875</v>
      </c>
      <c r="C423" s="277" t="s">
        <v>117</v>
      </c>
      <c r="D423" s="94"/>
      <c r="E423" s="94"/>
      <c r="F423" s="94"/>
      <c r="G423" s="204" t="s">
        <v>115</v>
      </c>
      <c r="H423" s="63" t="s">
        <v>1876</v>
      </c>
      <c r="I423" s="214"/>
      <c r="J423" s="62">
        <f>COUNTIF(Table48[[#This Row],[Core Set of Children’s Health Care Quality Measures for Medicaid and CHIP (Child Core Set)
Version date: 03/2015]:[
CMS Medicare Part C &amp; D Star Ratings Measures
Version date: 10/2014 (2015) and 2/20/2015 (2016)]],"*yes*")</f>
        <v>1</v>
      </c>
      <c r="K423" s="63"/>
      <c r="L423" s="63"/>
      <c r="M423" s="63"/>
      <c r="N423" s="63"/>
      <c r="O423" s="63"/>
      <c r="P423" s="63"/>
      <c r="Q423" s="63"/>
      <c r="R423" s="63"/>
      <c r="S423" s="290" t="s">
        <v>2374</v>
      </c>
      <c r="T423" s="63"/>
      <c r="U423" s="63"/>
      <c r="V423" s="63"/>
      <c r="W423" s="63"/>
      <c r="X423" s="63"/>
      <c r="Y423" s="63"/>
      <c r="Z423" s="63"/>
      <c r="AA423" s="63"/>
      <c r="AB423" s="63"/>
      <c r="AC423" s="285"/>
      <c r="AD423" s="285"/>
    </row>
    <row r="424" spans="1:30" s="26" customFormat="1" ht="54" customHeight="1">
      <c r="A424" s="295" t="s">
        <v>2432</v>
      </c>
      <c r="B424" s="280" t="s">
        <v>1877</v>
      </c>
      <c r="C424" s="277" t="s">
        <v>117</v>
      </c>
      <c r="D424" s="94"/>
      <c r="E424" s="94"/>
      <c r="F424" s="94"/>
      <c r="G424" s="204" t="s">
        <v>1878</v>
      </c>
      <c r="H424" s="63" t="s">
        <v>1879</v>
      </c>
      <c r="I424" s="214"/>
      <c r="J424" s="62">
        <f>COUNTIF(Table48[[#This Row],[Core Set of Children’s Health Care Quality Measures for Medicaid and CHIP (Child Core Set)
Version date: 03/2015]:[
CMS Medicare Part C &amp; D Star Ratings Measures
Version date: 10/2014 (2015) and 2/20/2015 (2016)]],"*yes*")</f>
        <v>1</v>
      </c>
      <c r="K424" s="63"/>
      <c r="L424" s="63"/>
      <c r="M424" s="63"/>
      <c r="N424" s="63"/>
      <c r="O424" s="63"/>
      <c r="P424" s="63"/>
      <c r="Q424" s="63"/>
      <c r="R424" s="63"/>
      <c r="S424" s="290" t="s">
        <v>2124</v>
      </c>
      <c r="T424" s="63"/>
      <c r="U424" s="63"/>
      <c r="V424" s="63"/>
      <c r="W424" s="63"/>
      <c r="X424" s="63"/>
      <c r="Y424" s="63"/>
      <c r="Z424" s="63"/>
      <c r="AA424" s="63"/>
      <c r="AB424" s="63"/>
      <c r="AC424" s="285"/>
      <c r="AD424" s="285"/>
    </row>
    <row r="425" spans="1:30" s="26" customFormat="1" ht="54" customHeight="1">
      <c r="A425" s="295" t="s">
        <v>2434</v>
      </c>
      <c r="B425" s="280" t="s">
        <v>1880</v>
      </c>
      <c r="C425" s="277" t="s">
        <v>117</v>
      </c>
      <c r="D425" s="94"/>
      <c r="E425" s="94"/>
      <c r="F425" s="94"/>
      <c r="G425" s="204" t="s">
        <v>1755</v>
      </c>
      <c r="H425" s="63" t="s">
        <v>1881</v>
      </c>
      <c r="I425" s="214"/>
      <c r="J425" s="62">
        <f>COUNTIF(Table48[[#This Row],[Core Set of Children’s Health Care Quality Measures for Medicaid and CHIP (Child Core Set)
Version date: 03/2015]:[
CMS Medicare Part C &amp; D Star Ratings Measures
Version date: 10/2014 (2015) and 2/20/2015 (2016)]],"*yes*")</f>
        <v>1</v>
      </c>
      <c r="K425" s="63"/>
      <c r="L425" s="63"/>
      <c r="M425" s="63"/>
      <c r="N425" s="63"/>
      <c r="O425" s="63"/>
      <c r="P425" s="63"/>
      <c r="Q425" s="63"/>
      <c r="R425" s="63"/>
      <c r="S425" s="290" t="s">
        <v>2125</v>
      </c>
      <c r="T425" s="63"/>
      <c r="U425" s="63"/>
      <c r="V425" s="63"/>
      <c r="W425" s="63"/>
      <c r="X425" s="63"/>
      <c r="Y425" s="63"/>
      <c r="Z425" s="63"/>
      <c r="AA425" s="63"/>
      <c r="AB425" s="63"/>
      <c r="AC425" s="285"/>
      <c r="AD425" s="285"/>
    </row>
    <row r="426" spans="1:30" s="26" customFormat="1" ht="54" customHeight="1">
      <c r="A426" s="295" t="s">
        <v>2435</v>
      </c>
      <c r="B426" s="280" t="s">
        <v>1882</v>
      </c>
      <c r="C426" s="277" t="s">
        <v>117</v>
      </c>
      <c r="D426" s="94"/>
      <c r="E426" s="94"/>
      <c r="F426" s="94"/>
      <c r="G426" s="204" t="s">
        <v>1883</v>
      </c>
      <c r="H426" s="63" t="s">
        <v>1884</v>
      </c>
      <c r="I426" s="214"/>
      <c r="J426" s="62">
        <f>COUNTIF(Table48[[#This Row],[Core Set of Children’s Health Care Quality Measures for Medicaid and CHIP (Child Core Set)
Version date: 03/2015]:[
CMS Medicare Part C &amp; D Star Ratings Measures
Version date: 10/2014 (2015) and 2/20/2015 (2016)]],"*yes*")</f>
        <v>1</v>
      </c>
      <c r="K426" s="63"/>
      <c r="L426" s="63"/>
      <c r="M426" s="63"/>
      <c r="N426" s="63"/>
      <c r="O426" s="63"/>
      <c r="P426" s="63"/>
      <c r="Q426" s="63"/>
      <c r="R426" s="63"/>
      <c r="S426" s="290" t="s">
        <v>2126</v>
      </c>
      <c r="T426" s="63"/>
      <c r="U426" s="63"/>
      <c r="V426" s="63"/>
      <c r="W426" s="63"/>
      <c r="X426" s="63"/>
      <c r="Y426" s="63"/>
      <c r="Z426" s="63"/>
      <c r="AA426" s="63"/>
      <c r="AB426" s="63"/>
      <c r="AC426" s="285"/>
      <c r="AD426" s="285"/>
    </row>
    <row r="427" spans="1:30" s="26" customFormat="1" ht="54" customHeight="1">
      <c r="A427" s="295" t="s">
        <v>2436</v>
      </c>
      <c r="B427" s="280" t="s">
        <v>1885</v>
      </c>
      <c r="C427" s="277" t="s">
        <v>117</v>
      </c>
      <c r="D427" s="94"/>
      <c r="E427" s="94"/>
      <c r="F427" s="94"/>
      <c r="G427" s="204" t="s">
        <v>1883</v>
      </c>
      <c r="H427" s="63" t="s">
        <v>1886</v>
      </c>
      <c r="I427" s="214"/>
      <c r="J427" s="62">
        <f>COUNTIF(Table48[[#This Row],[Core Set of Children’s Health Care Quality Measures for Medicaid and CHIP (Child Core Set)
Version date: 03/2015]:[
CMS Medicare Part C &amp; D Star Ratings Measures
Version date: 10/2014 (2015) and 2/20/2015 (2016)]],"*yes*")</f>
        <v>1</v>
      </c>
      <c r="K427" s="63"/>
      <c r="L427" s="63"/>
      <c r="M427" s="63"/>
      <c r="N427" s="63"/>
      <c r="O427" s="63"/>
      <c r="P427" s="63"/>
      <c r="Q427" s="63"/>
      <c r="R427" s="63"/>
      <c r="S427" s="290" t="s">
        <v>2127</v>
      </c>
      <c r="T427" s="63"/>
      <c r="U427" s="63"/>
      <c r="V427" s="63"/>
      <c r="W427" s="63"/>
      <c r="X427" s="63"/>
      <c r="Y427" s="63"/>
      <c r="Z427" s="63"/>
      <c r="AA427" s="63"/>
      <c r="AB427" s="63"/>
      <c r="AC427" s="285"/>
      <c r="AD427" s="285"/>
    </row>
    <row r="428" spans="1:30" s="26" customFormat="1" ht="54" customHeight="1">
      <c r="A428" s="295" t="s">
        <v>2439</v>
      </c>
      <c r="B428" s="280" t="s">
        <v>1887</v>
      </c>
      <c r="C428" s="277" t="s">
        <v>117</v>
      </c>
      <c r="D428" s="94"/>
      <c r="E428" s="94"/>
      <c r="F428" s="94"/>
      <c r="G428" s="204" t="s">
        <v>1819</v>
      </c>
      <c r="H428" s="63" t="s">
        <v>1888</v>
      </c>
      <c r="I428" s="214"/>
      <c r="J428" s="62">
        <f>COUNTIF(Table48[[#This Row],[Core Set of Children’s Health Care Quality Measures for Medicaid and CHIP (Child Core Set)
Version date: 03/2015]:[
CMS Medicare Part C &amp; D Star Ratings Measures
Version date: 10/2014 (2015) and 2/20/2015 (2016)]],"*yes*")</f>
        <v>1</v>
      </c>
      <c r="K428" s="63"/>
      <c r="L428" s="63"/>
      <c r="M428" s="63"/>
      <c r="N428" s="63"/>
      <c r="O428" s="63"/>
      <c r="P428" s="63"/>
      <c r="Q428" s="63"/>
      <c r="R428" s="63"/>
      <c r="S428" s="290" t="s">
        <v>2128</v>
      </c>
      <c r="T428" s="63"/>
      <c r="U428" s="63"/>
      <c r="V428" s="63"/>
      <c r="W428" s="63"/>
      <c r="X428" s="63"/>
      <c r="Y428" s="63"/>
      <c r="Z428" s="63"/>
      <c r="AA428" s="63"/>
      <c r="AB428" s="63"/>
      <c r="AC428" s="285"/>
      <c r="AD428" s="285"/>
    </row>
    <row r="429" spans="1:30" s="26" customFormat="1" ht="54" customHeight="1">
      <c r="A429" s="295" t="s">
        <v>2445</v>
      </c>
      <c r="B429" s="280" t="s">
        <v>1889</v>
      </c>
      <c r="C429" s="277" t="s">
        <v>117</v>
      </c>
      <c r="D429" s="94"/>
      <c r="E429" s="94"/>
      <c r="F429" s="94"/>
      <c r="G429" s="204" t="s">
        <v>1890</v>
      </c>
      <c r="H429" s="63" t="s">
        <v>1891</v>
      </c>
      <c r="I429" s="214"/>
      <c r="J429" s="62">
        <f>COUNTIF(Table48[[#This Row],[Core Set of Children’s Health Care Quality Measures for Medicaid and CHIP (Child Core Set)
Version date: 03/2015]:[
CMS Medicare Part C &amp; D Star Ratings Measures
Version date: 10/2014 (2015) and 2/20/2015 (2016)]],"*yes*")</f>
        <v>1</v>
      </c>
      <c r="K429" s="63"/>
      <c r="L429" s="63"/>
      <c r="M429" s="63"/>
      <c r="N429" s="63"/>
      <c r="O429" s="63"/>
      <c r="P429" s="63"/>
      <c r="Q429" s="63"/>
      <c r="R429" s="63"/>
      <c r="S429" s="290" t="s">
        <v>2129</v>
      </c>
      <c r="T429" s="63"/>
      <c r="U429" s="63"/>
      <c r="V429" s="63"/>
      <c r="W429" s="63"/>
      <c r="X429" s="63"/>
      <c r="Y429" s="63"/>
      <c r="Z429" s="63"/>
      <c r="AA429" s="63"/>
      <c r="AB429" s="63"/>
      <c r="AC429" s="285"/>
      <c r="AD429" s="285"/>
    </row>
    <row r="430" spans="1:30" s="26" customFormat="1" ht="54" customHeight="1">
      <c r="A430" s="295" t="s">
        <v>2452</v>
      </c>
      <c r="B430" s="280" t="s">
        <v>1892</v>
      </c>
      <c r="C430" s="277" t="s">
        <v>117</v>
      </c>
      <c r="D430" s="94"/>
      <c r="E430" s="94"/>
      <c r="F430" s="94"/>
      <c r="G430" s="204" t="s">
        <v>1848</v>
      </c>
      <c r="H430" s="63" t="s">
        <v>1893</v>
      </c>
      <c r="I430" s="214"/>
      <c r="J430" s="62">
        <f>COUNTIF(Table48[[#This Row],[Core Set of Children’s Health Care Quality Measures for Medicaid and CHIP (Child Core Set)
Version date: 03/2015]:[
CMS Medicare Part C &amp; D Star Ratings Measures
Version date: 10/2014 (2015) and 2/20/2015 (2016)]],"*yes*")</f>
        <v>1</v>
      </c>
      <c r="K430" s="63"/>
      <c r="L430" s="63"/>
      <c r="M430" s="63"/>
      <c r="N430" s="63"/>
      <c r="O430" s="63"/>
      <c r="P430" s="63"/>
      <c r="Q430" s="63"/>
      <c r="R430" s="63"/>
      <c r="S430" s="290" t="s">
        <v>2130</v>
      </c>
      <c r="T430" s="63"/>
      <c r="U430" s="63"/>
      <c r="V430" s="63"/>
      <c r="W430" s="63"/>
      <c r="X430" s="63"/>
      <c r="Y430" s="63"/>
      <c r="Z430" s="63"/>
      <c r="AA430" s="63"/>
      <c r="AB430" s="63"/>
      <c r="AC430" s="285"/>
      <c r="AD430" s="285"/>
    </row>
    <row r="431" spans="1:30" s="26" customFormat="1" ht="54" customHeight="1">
      <c r="A431" s="295" t="s">
        <v>2453</v>
      </c>
      <c r="B431" s="280" t="s">
        <v>1894</v>
      </c>
      <c r="C431" s="277" t="s">
        <v>117</v>
      </c>
      <c r="D431" s="94"/>
      <c r="E431" s="94"/>
      <c r="F431" s="94"/>
      <c r="G431" s="204" t="s">
        <v>4</v>
      </c>
      <c r="H431" s="63" t="s">
        <v>1895</v>
      </c>
      <c r="I431" s="214"/>
      <c r="J431" s="62">
        <f>COUNTIF(Table48[[#This Row],[Core Set of Children’s Health Care Quality Measures for Medicaid and CHIP (Child Core Set)
Version date: 03/2015]:[
CMS Medicare Part C &amp; D Star Ratings Measures
Version date: 10/2014 (2015) and 2/20/2015 (2016)]],"*yes*")</f>
        <v>1</v>
      </c>
      <c r="K431" s="63"/>
      <c r="L431" s="63"/>
      <c r="M431" s="63"/>
      <c r="N431" s="63"/>
      <c r="O431" s="63"/>
      <c r="P431" s="63"/>
      <c r="Q431" s="63"/>
      <c r="R431" s="63"/>
      <c r="S431" s="290" t="s">
        <v>2287</v>
      </c>
      <c r="T431" s="63"/>
      <c r="U431" s="63"/>
      <c r="V431" s="63"/>
      <c r="W431" s="63"/>
      <c r="X431" s="63"/>
      <c r="Y431" s="63"/>
      <c r="Z431" s="63"/>
      <c r="AA431" s="63"/>
      <c r="AB431" s="63"/>
      <c r="AC431" s="285"/>
      <c r="AD431" s="285"/>
    </row>
    <row r="432" spans="1:30" s="26" customFormat="1" ht="54" customHeight="1">
      <c r="A432" s="295" t="s">
        <v>2454</v>
      </c>
      <c r="B432" s="280" t="s">
        <v>1896</v>
      </c>
      <c r="C432" s="277" t="s">
        <v>117</v>
      </c>
      <c r="D432" s="94"/>
      <c r="E432" s="94"/>
      <c r="F432" s="94"/>
      <c r="G432" s="204" t="s">
        <v>1897</v>
      </c>
      <c r="H432" s="63" t="s">
        <v>2590</v>
      </c>
      <c r="I432" s="214"/>
      <c r="J432" s="62">
        <f>COUNTIF(Table48[[#This Row],[Core Set of Children’s Health Care Quality Measures for Medicaid and CHIP (Child Core Set)
Version date: 03/2015]:[
CMS Medicare Part C &amp; D Star Ratings Measures
Version date: 10/2014 (2015) and 2/20/2015 (2016)]],"*yes*")</f>
        <v>1</v>
      </c>
      <c r="K432" s="63"/>
      <c r="L432" s="63"/>
      <c r="M432" s="63"/>
      <c r="N432" s="63"/>
      <c r="O432" s="63"/>
      <c r="P432" s="63"/>
      <c r="Q432" s="63"/>
      <c r="R432" s="63"/>
      <c r="S432" s="290" t="s">
        <v>2131</v>
      </c>
      <c r="T432" s="63"/>
      <c r="U432" s="63"/>
      <c r="V432" s="63"/>
      <c r="W432" s="63"/>
      <c r="X432" s="63"/>
      <c r="Y432" s="63"/>
      <c r="Z432" s="63"/>
      <c r="AA432" s="63"/>
      <c r="AB432" s="63"/>
      <c r="AC432" s="285"/>
      <c r="AD432" s="285"/>
    </row>
    <row r="433" spans="1:30" s="26" customFormat="1" ht="54" customHeight="1">
      <c r="A433" s="295" t="s">
        <v>2455</v>
      </c>
      <c r="B433" s="280" t="s">
        <v>1898</v>
      </c>
      <c r="C433" s="277" t="s">
        <v>117</v>
      </c>
      <c r="D433" s="94"/>
      <c r="E433" s="94"/>
      <c r="F433" s="94"/>
      <c r="G433" s="204" t="s">
        <v>1897</v>
      </c>
      <c r="H433" s="63" t="s">
        <v>1899</v>
      </c>
      <c r="I433" s="214"/>
      <c r="J433" s="62">
        <f>COUNTIF(Table48[[#This Row],[Core Set of Children’s Health Care Quality Measures for Medicaid and CHIP (Child Core Set)
Version date: 03/2015]:[
CMS Medicare Part C &amp; D Star Ratings Measures
Version date: 10/2014 (2015) and 2/20/2015 (2016)]],"*yes*")</f>
        <v>1</v>
      </c>
      <c r="K433" s="63"/>
      <c r="L433" s="63"/>
      <c r="M433" s="63"/>
      <c r="N433" s="63"/>
      <c r="O433" s="63"/>
      <c r="P433" s="63"/>
      <c r="Q433" s="63"/>
      <c r="R433" s="63"/>
      <c r="S433" s="290" t="s">
        <v>2132</v>
      </c>
      <c r="T433" s="63"/>
      <c r="U433" s="63"/>
      <c r="V433" s="63"/>
      <c r="W433" s="63"/>
      <c r="X433" s="63"/>
      <c r="Y433" s="63"/>
      <c r="Z433" s="63"/>
      <c r="AA433" s="63"/>
      <c r="AB433" s="63"/>
      <c r="AC433" s="285"/>
      <c r="AD433" s="285"/>
    </row>
    <row r="434" spans="1:30" s="26" customFormat="1" ht="54" customHeight="1">
      <c r="A434" s="295" t="s">
        <v>2456</v>
      </c>
      <c r="B434" s="280" t="s">
        <v>1900</v>
      </c>
      <c r="C434" s="277" t="s">
        <v>117</v>
      </c>
      <c r="D434" s="94"/>
      <c r="E434" s="94"/>
      <c r="F434" s="94"/>
      <c r="G434" s="204" t="s">
        <v>1897</v>
      </c>
      <c r="H434" s="63" t="s">
        <v>1901</v>
      </c>
      <c r="I434" s="214"/>
      <c r="J434" s="62">
        <f>COUNTIF(Table48[[#This Row],[Core Set of Children’s Health Care Quality Measures for Medicaid and CHIP (Child Core Set)
Version date: 03/2015]:[
CMS Medicare Part C &amp; D Star Ratings Measures
Version date: 10/2014 (2015) and 2/20/2015 (2016)]],"*yes*")</f>
        <v>1</v>
      </c>
      <c r="K434" s="63"/>
      <c r="L434" s="63"/>
      <c r="M434" s="63"/>
      <c r="N434" s="63"/>
      <c r="O434" s="63"/>
      <c r="P434" s="63"/>
      <c r="Q434" s="63"/>
      <c r="R434" s="63"/>
      <c r="S434" s="290" t="s">
        <v>2133</v>
      </c>
      <c r="T434" s="63"/>
      <c r="U434" s="63"/>
      <c r="V434" s="63"/>
      <c r="W434" s="63"/>
      <c r="X434" s="63"/>
      <c r="Y434" s="63"/>
      <c r="Z434" s="63"/>
      <c r="AA434" s="63"/>
      <c r="AB434" s="63"/>
      <c r="AC434" s="285"/>
      <c r="AD434" s="285"/>
    </row>
    <row r="435" spans="1:30" s="26" customFormat="1" ht="54" customHeight="1">
      <c r="A435" s="295" t="s">
        <v>2457</v>
      </c>
      <c r="B435" s="280" t="s">
        <v>1902</v>
      </c>
      <c r="C435" s="277" t="s">
        <v>117</v>
      </c>
      <c r="D435" s="94"/>
      <c r="E435" s="94"/>
      <c r="F435" s="94"/>
      <c r="G435" s="204" t="s">
        <v>1897</v>
      </c>
      <c r="H435" s="63" t="s">
        <v>1903</v>
      </c>
      <c r="I435" s="214"/>
      <c r="J435" s="62">
        <f>COUNTIF(Table48[[#This Row],[Core Set of Children’s Health Care Quality Measures for Medicaid and CHIP (Child Core Set)
Version date: 03/2015]:[
CMS Medicare Part C &amp; D Star Ratings Measures
Version date: 10/2014 (2015) and 2/20/2015 (2016)]],"*yes*")</f>
        <v>1</v>
      </c>
      <c r="K435" s="63"/>
      <c r="L435" s="63"/>
      <c r="M435" s="63"/>
      <c r="N435" s="63"/>
      <c r="O435" s="63"/>
      <c r="P435" s="63"/>
      <c r="Q435" s="63"/>
      <c r="R435" s="63"/>
      <c r="S435" s="290" t="s">
        <v>2134</v>
      </c>
      <c r="T435" s="63"/>
      <c r="U435" s="63"/>
      <c r="V435" s="63"/>
      <c r="W435" s="63"/>
      <c r="X435" s="63"/>
      <c r="Y435" s="63"/>
      <c r="Z435" s="63"/>
      <c r="AA435" s="63"/>
      <c r="AB435" s="63"/>
      <c r="AC435" s="285"/>
      <c r="AD435" s="285"/>
    </row>
    <row r="436" spans="1:30" s="26" customFormat="1" ht="54" customHeight="1">
      <c r="A436" s="295" t="s">
        <v>2458</v>
      </c>
      <c r="B436" s="280" t="s">
        <v>1904</v>
      </c>
      <c r="C436" s="277" t="s">
        <v>117</v>
      </c>
      <c r="D436" s="94"/>
      <c r="E436" s="94"/>
      <c r="F436" s="94"/>
      <c r="G436" s="204" t="s">
        <v>1897</v>
      </c>
      <c r="H436" s="63" t="s">
        <v>1905</v>
      </c>
      <c r="I436" s="214"/>
      <c r="J436" s="62">
        <f>COUNTIF(Table48[[#This Row],[Core Set of Children’s Health Care Quality Measures for Medicaid and CHIP (Child Core Set)
Version date: 03/2015]:[
CMS Medicare Part C &amp; D Star Ratings Measures
Version date: 10/2014 (2015) and 2/20/2015 (2016)]],"*yes*")</f>
        <v>1</v>
      </c>
      <c r="K436" s="63"/>
      <c r="L436" s="63"/>
      <c r="M436" s="63"/>
      <c r="N436" s="63"/>
      <c r="O436" s="63"/>
      <c r="P436" s="63"/>
      <c r="Q436" s="63"/>
      <c r="R436" s="63"/>
      <c r="S436" s="290" t="s">
        <v>2135</v>
      </c>
      <c r="T436" s="63"/>
      <c r="U436" s="63"/>
      <c r="V436" s="63"/>
      <c r="W436" s="63"/>
      <c r="X436" s="63"/>
      <c r="Y436" s="63"/>
      <c r="Z436" s="63"/>
      <c r="AA436" s="63"/>
      <c r="AB436" s="63"/>
      <c r="AC436" s="285"/>
      <c r="AD436" s="285"/>
    </row>
    <row r="437" spans="1:30" s="26" customFormat="1" ht="54" customHeight="1">
      <c r="A437" s="295" t="s">
        <v>2459</v>
      </c>
      <c r="B437" s="280" t="s">
        <v>1906</v>
      </c>
      <c r="C437" s="277" t="s">
        <v>117</v>
      </c>
      <c r="D437" s="94"/>
      <c r="E437" s="94"/>
      <c r="F437" s="94"/>
      <c r="G437" s="204" t="s">
        <v>3</v>
      </c>
      <c r="H437" s="63" t="s">
        <v>1907</v>
      </c>
      <c r="I437" s="214"/>
      <c r="J437" s="62">
        <f>COUNTIF(Table48[[#This Row],[Core Set of Children’s Health Care Quality Measures for Medicaid and CHIP (Child Core Set)
Version date: 03/2015]:[
CMS Medicare Part C &amp; D Star Ratings Measures
Version date: 10/2014 (2015) and 2/20/2015 (2016)]],"*yes*")</f>
        <v>1</v>
      </c>
      <c r="K437" s="63"/>
      <c r="L437" s="63"/>
      <c r="M437" s="63"/>
      <c r="N437" s="63"/>
      <c r="O437" s="63"/>
      <c r="P437" s="63"/>
      <c r="Q437" s="63"/>
      <c r="R437" s="63"/>
      <c r="S437" s="290" t="s">
        <v>2136</v>
      </c>
      <c r="T437" s="63"/>
      <c r="U437" s="63"/>
      <c r="V437" s="63"/>
      <c r="W437" s="63"/>
      <c r="X437" s="63"/>
      <c r="Y437" s="63"/>
      <c r="Z437" s="63"/>
      <c r="AA437" s="63"/>
      <c r="AB437" s="63"/>
      <c r="AC437" s="285"/>
      <c r="AD437" s="285"/>
    </row>
    <row r="438" spans="1:30" s="26" customFormat="1" ht="54" customHeight="1">
      <c r="A438" s="295" t="s">
        <v>2460</v>
      </c>
      <c r="B438" s="280" t="s">
        <v>1908</v>
      </c>
      <c r="C438" s="277" t="s">
        <v>117</v>
      </c>
      <c r="D438" s="94"/>
      <c r="E438" s="94"/>
      <c r="F438" s="94"/>
      <c r="G438" s="204" t="s">
        <v>3</v>
      </c>
      <c r="H438" s="63" t="s">
        <v>1909</v>
      </c>
      <c r="I438" s="214"/>
      <c r="J438" s="62">
        <f>COUNTIF(Table48[[#This Row],[Core Set of Children’s Health Care Quality Measures for Medicaid and CHIP (Child Core Set)
Version date: 03/2015]:[
CMS Medicare Part C &amp; D Star Ratings Measures
Version date: 10/2014 (2015) and 2/20/2015 (2016)]],"*yes*")</f>
        <v>1</v>
      </c>
      <c r="K438" s="63"/>
      <c r="L438" s="63"/>
      <c r="M438" s="63"/>
      <c r="N438" s="63"/>
      <c r="O438" s="63"/>
      <c r="P438" s="63"/>
      <c r="Q438" s="63"/>
      <c r="R438" s="63"/>
      <c r="S438" s="290" t="s">
        <v>2314</v>
      </c>
      <c r="T438" s="63"/>
      <c r="U438" s="63"/>
      <c r="V438" s="63"/>
      <c r="W438" s="63"/>
      <c r="X438" s="63"/>
      <c r="Y438" s="63"/>
      <c r="Z438" s="63"/>
      <c r="AA438" s="63"/>
      <c r="AB438" s="63"/>
      <c r="AC438" s="285"/>
      <c r="AD438" s="285"/>
    </row>
    <row r="439" spans="1:30" s="26" customFormat="1" ht="54" customHeight="1">
      <c r="A439" s="295" t="s">
        <v>2463</v>
      </c>
      <c r="B439" s="280" t="s">
        <v>1910</v>
      </c>
      <c r="C439" s="277" t="s">
        <v>117</v>
      </c>
      <c r="D439" s="94"/>
      <c r="E439" s="94"/>
      <c r="F439" s="94"/>
      <c r="G439" s="204" t="s">
        <v>1911</v>
      </c>
      <c r="H439" s="63" t="s">
        <v>1912</v>
      </c>
      <c r="I439" s="214"/>
      <c r="J439" s="62">
        <f>COUNTIF(Table48[[#This Row],[Core Set of Children’s Health Care Quality Measures for Medicaid and CHIP (Child Core Set)
Version date: 03/2015]:[
CMS Medicare Part C &amp; D Star Ratings Measures
Version date: 10/2014 (2015) and 2/20/2015 (2016)]],"*yes*")</f>
        <v>1</v>
      </c>
      <c r="K439" s="63"/>
      <c r="L439" s="63"/>
      <c r="M439" s="63"/>
      <c r="N439" s="63"/>
      <c r="O439" s="63"/>
      <c r="P439" s="63"/>
      <c r="Q439" s="63"/>
      <c r="R439" s="63"/>
      <c r="S439" s="290" t="s">
        <v>2166</v>
      </c>
      <c r="T439" s="63"/>
      <c r="U439" s="63"/>
      <c r="V439" s="63"/>
      <c r="W439" s="63"/>
      <c r="X439" s="63"/>
      <c r="Y439" s="63"/>
      <c r="Z439" s="63"/>
      <c r="AA439" s="63"/>
      <c r="AB439" s="63"/>
      <c r="AC439" s="285"/>
      <c r="AD439" s="285"/>
    </row>
    <row r="440" spans="1:30" s="26" customFormat="1" ht="54" customHeight="1">
      <c r="A440" s="295" t="s">
        <v>2464</v>
      </c>
      <c r="B440" s="280" t="s">
        <v>1913</v>
      </c>
      <c r="C440" s="277" t="s">
        <v>117</v>
      </c>
      <c r="D440" s="94"/>
      <c r="E440" s="94"/>
      <c r="F440" s="94"/>
      <c r="G440" s="204" t="s">
        <v>1723</v>
      </c>
      <c r="H440" s="63" t="s">
        <v>2591</v>
      </c>
      <c r="I440" s="214"/>
      <c r="J440" s="62">
        <f>COUNTIF(Table48[[#This Row],[Core Set of Children’s Health Care Quality Measures for Medicaid and CHIP (Child Core Set)
Version date: 03/2015]:[
CMS Medicare Part C &amp; D Star Ratings Measures
Version date: 10/2014 (2015) and 2/20/2015 (2016)]],"*yes*")</f>
        <v>1</v>
      </c>
      <c r="K440" s="63"/>
      <c r="L440" s="63"/>
      <c r="M440" s="63"/>
      <c r="N440" s="63"/>
      <c r="O440" s="63"/>
      <c r="P440" s="63"/>
      <c r="Q440" s="63"/>
      <c r="R440" s="63"/>
      <c r="S440" s="290" t="s">
        <v>2167</v>
      </c>
      <c r="T440" s="63"/>
      <c r="U440" s="63"/>
      <c r="V440" s="63"/>
      <c r="W440" s="63"/>
      <c r="X440" s="63"/>
      <c r="Y440" s="63"/>
      <c r="Z440" s="63"/>
      <c r="AA440" s="63"/>
      <c r="AB440" s="63"/>
      <c r="AC440" s="285"/>
      <c r="AD440" s="285"/>
    </row>
    <row r="441" spans="1:30" s="26" customFormat="1" ht="54" customHeight="1">
      <c r="A441" s="295" t="s">
        <v>2477</v>
      </c>
      <c r="B441" s="280" t="s">
        <v>1914</v>
      </c>
      <c r="C441" s="277" t="s">
        <v>117</v>
      </c>
      <c r="D441" s="94"/>
      <c r="E441" s="94"/>
      <c r="F441" s="94"/>
      <c r="G441" s="204" t="s">
        <v>4</v>
      </c>
      <c r="H441" s="63" t="s">
        <v>2594</v>
      </c>
      <c r="I441" s="214"/>
      <c r="J441" s="62">
        <f>COUNTIF(Table48[[#This Row],[Core Set of Children’s Health Care Quality Measures for Medicaid and CHIP (Child Core Set)
Version date: 03/2015]:[
CMS Medicare Part C &amp; D Star Ratings Measures
Version date: 10/2014 (2015) and 2/20/2015 (2016)]],"*yes*")</f>
        <v>1</v>
      </c>
      <c r="K441" s="63"/>
      <c r="L441" s="63"/>
      <c r="M441" s="63"/>
      <c r="N441" s="63"/>
      <c r="O441" s="63"/>
      <c r="P441" s="63"/>
      <c r="Q441" s="63"/>
      <c r="R441" s="63"/>
      <c r="S441" s="290" t="s">
        <v>2168</v>
      </c>
      <c r="T441" s="63"/>
      <c r="U441" s="63"/>
      <c r="V441" s="63"/>
      <c r="W441" s="63"/>
      <c r="X441" s="63"/>
      <c r="Y441" s="63"/>
      <c r="Z441" s="63"/>
      <c r="AA441" s="63"/>
      <c r="AB441" s="63"/>
      <c r="AC441" s="285"/>
      <c r="AD441" s="285"/>
    </row>
    <row r="442" spans="1:30" s="26" customFormat="1" ht="54" customHeight="1">
      <c r="A442" s="295" t="s">
        <v>2478</v>
      </c>
      <c r="B442" s="280" t="s">
        <v>1915</v>
      </c>
      <c r="C442" s="277" t="s">
        <v>117</v>
      </c>
      <c r="D442" s="94"/>
      <c r="E442" s="94"/>
      <c r="F442" s="94"/>
      <c r="G442" s="204" t="s">
        <v>1916</v>
      </c>
      <c r="H442" s="63" t="s">
        <v>1917</v>
      </c>
      <c r="I442" s="214"/>
      <c r="J442" s="62">
        <f>COUNTIF(Table48[[#This Row],[Core Set of Children’s Health Care Quality Measures for Medicaid and CHIP (Child Core Set)
Version date: 03/2015]:[
CMS Medicare Part C &amp; D Star Ratings Measures
Version date: 10/2014 (2015) and 2/20/2015 (2016)]],"*yes*")</f>
        <v>1</v>
      </c>
      <c r="K442" s="63"/>
      <c r="L442" s="63"/>
      <c r="M442" s="63"/>
      <c r="N442" s="63"/>
      <c r="O442" s="63"/>
      <c r="P442" s="63"/>
      <c r="Q442" s="63"/>
      <c r="R442" s="63"/>
      <c r="S442" s="290" t="s">
        <v>2169</v>
      </c>
      <c r="T442" s="63"/>
      <c r="U442" s="63"/>
      <c r="V442" s="63"/>
      <c r="W442" s="63"/>
      <c r="X442" s="63"/>
      <c r="Y442" s="63"/>
      <c r="Z442" s="63"/>
      <c r="AA442" s="63"/>
      <c r="AB442" s="63"/>
      <c r="AC442" s="285"/>
      <c r="AD442" s="285"/>
    </row>
    <row r="443" spans="1:30" s="26" customFormat="1" ht="54" customHeight="1">
      <c r="A443" s="295" t="s">
        <v>2485</v>
      </c>
      <c r="B443" s="280" t="s">
        <v>1918</v>
      </c>
      <c r="C443" s="277" t="s">
        <v>117</v>
      </c>
      <c r="D443" s="94"/>
      <c r="E443" s="94"/>
      <c r="F443" s="94"/>
      <c r="G443" s="204" t="s">
        <v>1848</v>
      </c>
      <c r="H443" s="63" t="s">
        <v>1919</v>
      </c>
      <c r="I443" s="214"/>
      <c r="J443" s="62">
        <f>COUNTIF(Table48[[#This Row],[Core Set of Children’s Health Care Quality Measures for Medicaid and CHIP (Child Core Set)
Version date: 03/2015]:[
CMS Medicare Part C &amp; D Star Ratings Measures
Version date: 10/2014 (2015) and 2/20/2015 (2016)]],"*yes*")</f>
        <v>1</v>
      </c>
      <c r="K443" s="63"/>
      <c r="L443" s="63"/>
      <c r="M443" s="63"/>
      <c r="N443" s="63"/>
      <c r="O443" s="63"/>
      <c r="P443" s="63"/>
      <c r="Q443" s="63"/>
      <c r="R443" s="63"/>
      <c r="S443" s="290" t="s">
        <v>2170</v>
      </c>
      <c r="T443" s="63"/>
      <c r="U443" s="63"/>
      <c r="V443" s="63"/>
      <c r="W443" s="63"/>
      <c r="X443" s="63"/>
      <c r="Y443" s="63"/>
      <c r="Z443" s="63"/>
      <c r="AA443" s="63"/>
      <c r="AB443" s="63"/>
      <c r="AC443" s="285"/>
      <c r="AD443" s="285"/>
    </row>
    <row r="444" spans="1:30" s="26" customFormat="1" ht="54" customHeight="1">
      <c r="A444" s="295" t="s">
        <v>2486</v>
      </c>
      <c r="B444" s="280" t="s">
        <v>1920</v>
      </c>
      <c r="C444" s="277" t="s">
        <v>117</v>
      </c>
      <c r="D444" s="94"/>
      <c r="E444" s="94"/>
      <c r="F444" s="94"/>
      <c r="G444" s="204" t="s">
        <v>1848</v>
      </c>
      <c r="H444" s="63" t="s">
        <v>1921</v>
      </c>
      <c r="I444" s="214"/>
      <c r="J444" s="62">
        <f>COUNTIF(Table48[[#This Row],[Core Set of Children’s Health Care Quality Measures for Medicaid and CHIP (Child Core Set)
Version date: 03/2015]:[
CMS Medicare Part C &amp; D Star Ratings Measures
Version date: 10/2014 (2015) and 2/20/2015 (2016)]],"*yes*")</f>
        <v>1</v>
      </c>
      <c r="K444" s="63"/>
      <c r="L444" s="63"/>
      <c r="M444" s="63"/>
      <c r="N444" s="63"/>
      <c r="O444" s="63"/>
      <c r="P444" s="63"/>
      <c r="Q444" s="63"/>
      <c r="R444" s="63"/>
      <c r="S444" s="290" t="s">
        <v>2171</v>
      </c>
      <c r="T444" s="63"/>
      <c r="U444" s="63"/>
      <c r="V444" s="63"/>
      <c r="W444" s="63"/>
      <c r="X444" s="63"/>
      <c r="Y444" s="63"/>
      <c r="Z444" s="63"/>
      <c r="AA444" s="63"/>
      <c r="AB444" s="63"/>
      <c r="AC444" s="285"/>
      <c r="AD444" s="285"/>
    </row>
    <row r="445" spans="1:30" s="26" customFormat="1" ht="54" customHeight="1">
      <c r="A445" s="295" t="s">
        <v>2487</v>
      </c>
      <c r="B445" s="280" t="s">
        <v>1922</v>
      </c>
      <c r="C445" s="277" t="s">
        <v>117</v>
      </c>
      <c r="D445" s="94"/>
      <c r="E445" s="94"/>
      <c r="F445" s="94"/>
      <c r="G445" s="204" t="s">
        <v>1848</v>
      </c>
      <c r="H445" s="63" t="s">
        <v>1923</v>
      </c>
      <c r="I445" s="214"/>
      <c r="J445" s="62">
        <f>COUNTIF(Table48[[#This Row],[Core Set of Children’s Health Care Quality Measures for Medicaid and CHIP (Child Core Set)
Version date: 03/2015]:[
CMS Medicare Part C &amp; D Star Ratings Measures
Version date: 10/2014 (2015) and 2/20/2015 (2016)]],"*yes*")</f>
        <v>1</v>
      </c>
      <c r="K445" s="63"/>
      <c r="L445" s="63"/>
      <c r="M445" s="63"/>
      <c r="N445" s="63"/>
      <c r="O445" s="63"/>
      <c r="P445" s="63"/>
      <c r="Q445" s="63"/>
      <c r="R445" s="63"/>
      <c r="S445" s="290" t="s">
        <v>2172</v>
      </c>
      <c r="T445" s="63"/>
      <c r="U445" s="63"/>
      <c r="V445" s="63"/>
      <c r="W445" s="63"/>
      <c r="X445" s="63"/>
      <c r="Y445" s="63"/>
      <c r="Z445" s="63"/>
      <c r="AA445" s="63"/>
      <c r="AB445" s="63"/>
      <c r="AC445" s="285"/>
      <c r="AD445" s="285"/>
    </row>
    <row r="446" spans="1:30" s="26" customFormat="1" ht="54" customHeight="1">
      <c r="A446" s="295" t="s">
        <v>2488</v>
      </c>
      <c r="B446" s="280" t="s">
        <v>1924</v>
      </c>
      <c r="C446" s="277" t="s">
        <v>117</v>
      </c>
      <c r="D446" s="94"/>
      <c r="E446" s="94"/>
      <c r="F446" s="94"/>
      <c r="G446" s="204" t="s">
        <v>1925</v>
      </c>
      <c r="H446" s="63" t="s">
        <v>1926</v>
      </c>
      <c r="I446" s="214"/>
      <c r="J446" s="62">
        <f>COUNTIF(Table48[[#This Row],[Core Set of Children’s Health Care Quality Measures for Medicaid and CHIP (Child Core Set)
Version date: 03/2015]:[
CMS Medicare Part C &amp; D Star Ratings Measures
Version date: 10/2014 (2015) and 2/20/2015 (2016)]],"*yes*")</f>
        <v>1</v>
      </c>
      <c r="K446" s="63"/>
      <c r="L446" s="63"/>
      <c r="M446" s="63"/>
      <c r="N446" s="63"/>
      <c r="O446" s="63"/>
      <c r="P446" s="63"/>
      <c r="Q446" s="63"/>
      <c r="R446" s="63"/>
      <c r="S446" s="290" t="s">
        <v>2173</v>
      </c>
      <c r="T446" s="63"/>
      <c r="U446" s="63"/>
      <c r="V446" s="63"/>
      <c r="W446" s="63"/>
      <c r="X446" s="63"/>
      <c r="Y446" s="63"/>
      <c r="Z446" s="63"/>
      <c r="AA446" s="63"/>
      <c r="AB446" s="63"/>
      <c r="AC446" s="285"/>
      <c r="AD446" s="285"/>
    </row>
    <row r="447" spans="1:30" s="26" customFormat="1" ht="54" customHeight="1">
      <c r="A447" s="295" t="s">
        <v>2489</v>
      </c>
      <c r="B447" s="280" t="s">
        <v>1927</v>
      </c>
      <c r="C447" s="277" t="s">
        <v>117</v>
      </c>
      <c r="D447" s="94"/>
      <c r="E447" s="94"/>
      <c r="F447" s="94"/>
      <c r="G447" s="204" t="s">
        <v>1928</v>
      </c>
      <c r="H447" s="63" t="s">
        <v>2595</v>
      </c>
      <c r="I447" s="214"/>
      <c r="J447" s="62">
        <f>COUNTIF(Table48[[#This Row],[Core Set of Children’s Health Care Quality Measures for Medicaid and CHIP (Child Core Set)
Version date: 03/2015]:[
CMS Medicare Part C &amp; D Star Ratings Measures
Version date: 10/2014 (2015) and 2/20/2015 (2016)]],"*yes*")</f>
        <v>1</v>
      </c>
      <c r="K447" s="63"/>
      <c r="L447" s="63"/>
      <c r="M447" s="63"/>
      <c r="N447" s="63"/>
      <c r="O447" s="63"/>
      <c r="P447" s="63"/>
      <c r="Q447" s="63"/>
      <c r="R447" s="63"/>
      <c r="S447" s="290" t="s">
        <v>2175</v>
      </c>
      <c r="T447" s="63"/>
      <c r="U447" s="63"/>
      <c r="V447" s="63"/>
      <c r="W447" s="63"/>
      <c r="X447" s="63"/>
      <c r="Y447" s="63"/>
      <c r="Z447" s="63"/>
      <c r="AA447" s="63"/>
      <c r="AB447" s="63"/>
      <c r="AC447" s="285"/>
      <c r="AD447" s="285"/>
    </row>
    <row r="448" spans="1:30" s="26" customFormat="1" ht="54" customHeight="1">
      <c r="A448" s="295" t="s">
        <v>2490</v>
      </c>
      <c r="B448" s="280" t="s">
        <v>1929</v>
      </c>
      <c r="C448" s="277" t="s">
        <v>117</v>
      </c>
      <c r="D448" s="94"/>
      <c r="E448" s="94"/>
      <c r="F448" s="94"/>
      <c r="G448" s="204" t="s">
        <v>1928</v>
      </c>
      <c r="H448" s="63" t="s">
        <v>1930</v>
      </c>
      <c r="I448" s="214"/>
      <c r="J448" s="62">
        <f>COUNTIF(Table48[[#This Row],[Core Set of Children’s Health Care Quality Measures for Medicaid and CHIP (Child Core Set)
Version date: 03/2015]:[
CMS Medicare Part C &amp; D Star Ratings Measures
Version date: 10/2014 (2015) and 2/20/2015 (2016)]],"*yes*")</f>
        <v>1</v>
      </c>
      <c r="K448" s="63"/>
      <c r="L448" s="63"/>
      <c r="M448" s="63"/>
      <c r="N448" s="63"/>
      <c r="O448" s="63"/>
      <c r="P448" s="63"/>
      <c r="Q448" s="63"/>
      <c r="R448" s="63"/>
      <c r="S448" s="290" t="s">
        <v>2174</v>
      </c>
      <c r="T448" s="63"/>
      <c r="U448" s="63"/>
      <c r="V448" s="63"/>
      <c r="W448" s="63"/>
      <c r="X448" s="63"/>
      <c r="Y448" s="63"/>
      <c r="Z448" s="63"/>
      <c r="AA448" s="63"/>
      <c r="AB448" s="63"/>
      <c r="AC448" s="285"/>
      <c r="AD448" s="285"/>
    </row>
    <row r="449" spans="1:30" s="26" customFormat="1" ht="54" customHeight="1">
      <c r="A449" s="295" t="s">
        <v>2491</v>
      </c>
      <c r="B449" s="280" t="s">
        <v>1931</v>
      </c>
      <c r="C449" s="277" t="s">
        <v>117</v>
      </c>
      <c r="D449" s="94"/>
      <c r="E449" s="94"/>
      <c r="F449" s="94"/>
      <c r="G449" s="204" t="s">
        <v>1928</v>
      </c>
      <c r="H449" s="63" t="s">
        <v>1932</v>
      </c>
      <c r="I449" s="214"/>
      <c r="J449" s="62">
        <f>COUNTIF(Table48[[#This Row],[Core Set of Children’s Health Care Quality Measures for Medicaid and CHIP (Child Core Set)
Version date: 03/2015]:[
CMS Medicare Part C &amp; D Star Ratings Measures
Version date: 10/2014 (2015) and 2/20/2015 (2016)]],"*yes*")</f>
        <v>1</v>
      </c>
      <c r="K449" s="63"/>
      <c r="L449" s="63"/>
      <c r="M449" s="63"/>
      <c r="N449" s="63"/>
      <c r="O449" s="63"/>
      <c r="P449" s="63"/>
      <c r="Q449" s="63"/>
      <c r="R449" s="63"/>
      <c r="S449" s="290" t="s">
        <v>2176</v>
      </c>
      <c r="T449" s="63"/>
      <c r="U449" s="63"/>
      <c r="V449" s="63"/>
      <c r="W449" s="63"/>
      <c r="X449" s="63"/>
      <c r="Y449" s="63"/>
      <c r="Z449" s="63"/>
      <c r="AA449" s="63"/>
      <c r="AB449" s="63"/>
      <c r="AC449" s="285"/>
      <c r="AD449" s="285"/>
    </row>
    <row r="450" spans="1:30" s="26" customFormat="1" ht="54" customHeight="1">
      <c r="A450" s="295" t="s">
        <v>2492</v>
      </c>
      <c r="B450" s="280" t="s">
        <v>1933</v>
      </c>
      <c r="C450" s="277" t="s">
        <v>117</v>
      </c>
      <c r="D450" s="94"/>
      <c r="E450" s="94"/>
      <c r="F450" s="94"/>
      <c r="G450" s="204" t="s">
        <v>1819</v>
      </c>
      <c r="H450" s="63" t="s">
        <v>1934</v>
      </c>
      <c r="I450" s="214"/>
      <c r="J450" s="62">
        <f>COUNTIF(Table48[[#This Row],[Core Set of Children’s Health Care Quality Measures for Medicaid and CHIP (Child Core Set)
Version date: 03/2015]:[
CMS Medicare Part C &amp; D Star Ratings Measures
Version date: 10/2014 (2015) and 2/20/2015 (2016)]],"*yes*")</f>
        <v>1</v>
      </c>
      <c r="K450" s="63"/>
      <c r="L450" s="63"/>
      <c r="M450" s="63"/>
      <c r="N450" s="63"/>
      <c r="O450" s="63"/>
      <c r="P450" s="63"/>
      <c r="Q450" s="63"/>
      <c r="R450" s="63"/>
      <c r="S450" s="290" t="s">
        <v>2177</v>
      </c>
      <c r="T450" s="63"/>
      <c r="U450" s="63"/>
      <c r="V450" s="63"/>
      <c r="W450" s="63"/>
      <c r="X450" s="63"/>
      <c r="Y450" s="63"/>
      <c r="Z450" s="63"/>
      <c r="AA450" s="63"/>
      <c r="AB450" s="63"/>
      <c r="AC450" s="285"/>
      <c r="AD450" s="285"/>
    </row>
    <row r="451" spans="1:30" s="26" customFormat="1" ht="54" customHeight="1">
      <c r="A451" s="295" t="s">
        <v>2493</v>
      </c>
      <c r="B451" s="280" t="s">
        <v>1935</v>
      </c>
      <c r="C451" s="277" t="s">
        <v>117</v>
      </c>
      <c r="D451" s="94"/>
      <c r="E451" s="94"/>
      <c r="F451" s="94"/>
      <c r="G451" s="204" t="s">
        <v>1936</v>
      </c>
      <c r="H451" s="63" t="s">
        <v>1937</v>
      </c>
      <c r="I451" s="214"/>
      <c r="J451" s="62">
        <f>COUNTIF(Table48[[#This Row],[Core Set of Children’s Health Care Quality Measures for Medicaid and CHIP (Child Core Set)
Version date: 03/2015]:[
CMS Medicare Part C &amp; D Star Ratings Measures
Version date: 10/2014 (2015) and 2/20/2015 (2016)]],"*yes*")</f>
        <v>1</v>
      </c>
      <c r="K451" s="63"/>
      <c r="L451" s="63"/>
      <c r="M451" s="63"/>
      <c r="N451" s="63"/>
      <c r="O451" s="63"/>
      <c r="P451" s="63"/>
      <c r="Q451" s="63"/>
      <c r="R451" s="63"/>
      <c r="S451" s="290" t="s">
        <v>2178</v>
      </c>
      <c r="T451" s="63"/>
      <c r="U451" s="63"/>
      <c r="V451" s="63"/>
      <c r="W451" s="63"/>
      <c r="X451" s="63"/>
      <c r="Y451" s="63"/>
      <c r="Z451" s="63"/>
      <c r="AA451" s="63"/>
      <c r="AB451" s="63"/>
      <c r="AC451" s="285"/>
      <c r="AD451" s="285"/>
    </row>
    <row r="452" spans="1:30" s="26" customFormat="1" ht="54" customHeight="1">
      <c r="A452" s="295" t="s">
        <v>2494</v>
      </c>
      <c r="B452" s="280" t="s">
        <v>1938</v>
      </c>
      <c r="C452" s="277" t="s">
        <v>117</v>
      </c>
      <c r="D452" s="94"/>
      <c r="E452" s="94"/>
      <c r="F452" s="94"/>
      <c r="G452" s="204" t="s">
        <v>1781</v>
      </c>
      <c r="H452" s="63" t="s">
        <v>2596</v>
      </c>
      <c r="I452" s="214"/>
      <c r="J452" s="62">
        <f>COUNTIF(Table48[[#This Row],[Core Set of Children’s Health Care Quality Measures for Medicaid and CHIP (Child Core Set)
Version date: 03/2015]:[
CMS Medicare Part C &amp; D Star Ratings Measures
Version date: 10/2014 (2015) and 2/20/2015 (2016)]],"*yes*")</f>
        <v>1</v>
      </c>
      <c r="K452" s="63"/>
      <c r="L452" s="63"/>
      <c r="M452" s="63"/>
      <c r="N452" s="63"/>
      <c r="O452" s="63"/>
      <c r="P452" s="63"/>
      <c r="Q452" s="63"/>
      <c r="R452" s="63"/>
      <c r="S452" s="290" t="s">
        <v>2179</v>
      </c>
      <c r="T452" s="63"/>
      <c r="U452" s="63"/>
      <c r="V452" s="63"/>
      <c r="W452" s="63"/>
      <c r="X452" s="63"/>
      <c r="Y452" s="63"/>
      <c r="Z452" s="63"/>
      <c r="AA452" s="63"/>
      <c r="AB452" s="63"/>
      <c r="AC452" s="285"/>
      <c r="AD452" s="285"/>
    </row>
    <row r="453" spans="1:30" s="26" customFormat="1" ht="54" customHeight="1">
      <c r="A453" s="295" t="s">
        <v>2495</v>
      </c>
      <c r="B453" s="280" t="s">
        <v>1939</v>
      </c>
      <c r="C453" s="277" t="s">
        <v>117</v>
      </c>
      <c r="D453" s="94"/>
      <c r="E453" s="94"/>
      <c r="F453" s="94"/>
      <c r="G453" s="204" t="s">
        <v>1781</v>
      </c>
      <c r="H453" s="63" t="s">
        <v>1940</v>
      </c>
      <c r="I453" s="214"/>
      <c r="J453" s="62">
        <f>COUNTIF(Table48[[#This Row],[Core Set of Children’s Health Care Quality Measures for Medicaid and CHIP (Child Core Set)
Version date: 03/2015]:[
CMS Medicare Part C &amp; D Star Ratings Measures
Version date: 10/2014 (2015) and 2/20/2015 (2016)]],"*yes*")</f>
        <v>1</v>
      </c>
      <c r="K453" s="63"/>
      <c r="L453" s="63"/>
      <c r="M453" s="63"/>
      <c r="N453" s="63"/>
      <c r="O453" s="63"/>
      <c r="P453" s="63"/>
      <c r="Q453" s="63"/>
      <c r="R453" s="63"/>
      <c r="S453" s="290" t="s">
        <v>2180</v>
      </c>
      <c r="T453" s="63"/>
      <c r="U453" s="63"/>
      <c r="V453" s="63"/>
      <c r="W453" s="63"/>
      <c r="X453" s="63"/>
      <c r="Y453" s="63"/>
      <c r="Z453" s="63"/>
      <c r="AA453" s="63"/>
      <c r="AB453" s="63"/>
      <c r="AC453" s="285"/>
      <c r="AD453" s="285"/>
    </row>
    <row r="454" spans="1:30" s="26" customFormat="1" ht="54" customHeight="1">
      <c r="A454" s="295" t="s">
        <v>2496</v>
      </c>
      <c r="B454" s="280" t="s">
        <v>1941</v>
      </c>
      <c r="C454" s="277" t="s">
        <v>117</v>
      </c>
      <c r="D454" s="94"/>
      <c r="E454" s="94"/>
      <c r="F454" s="94"/>
      <c r="G454" s="204" t="s">
        <v>1781</v>
      </c>
      <c r="H454" s="63" t="s">
        <v>2597</v>
      </c>
      <c r="I454" s="214"/>
      <c r="J454" s="62">
        <f>COUNTIF(Table48[[#This Row],[Core Set of Children’s Health Care Quality Measures for Medicaid and CHIP (Child Core Set)
Version date: 03/2015]:[
CMS Medicare Part C &amp; D Star Ratings Measures
Version date: 10/2014 (2015) and 2/20/2015 (2016)]],"*yes*")</f>
        <v>1</v>
      </c>
      <c r="K454" s="63"/>
      <c r="L454" s="63"/>
      <c r="M454" s="63"/>
      <c r="N454" s="63"/>
      <c r="O454" s="63"/>
      <c r="P454" s="63"/>
      <c r="Q454" s="63"/>
      <c r="R454" s="63"/>
      <c r="S454" s="290" t="s">
        <v>2181</v>
      </c>
      <c r="T454" s="63"/>
      <c r="U454" s="63"/>
      <c r="V454" s="63"/>
      <c r="W454" s="63"/>
      <c r="X454" s="63"/>
      <c r="Y454" s="63"/>
      <c r="Z454" s="63"/>
      <c r="AA454" s="63"/>
      <c r="AB454" s="63"/>
      <c r="AC454" s="285"/>
      <c r="AD454" s="285"/>
    </row>
    <row r="455" spans="1:30" s="26" customFormat="1" ht="54" customHeight="1">
      <c r="A455" s="295" t="s">
        <v>2497</v>
      </c>
      <c r="B455" s="280" t="s">
        <v>1942</v>
      </c>
      <c r="C455" s="277" t="s">
        <v>117</v>
      </c>
      <c r="D455" s="94"/>
      <c r="E455" s="94"/>
      <c r="F455" s="94"/>
      <c r="G455" s="204" t="s">
        <v>1781</v>
      </c>
      <c r="H455" s="63" t="s">
        <v>2598</v>
      </c>
      <c r="I455" s="214"/>
      <c r="J455" s="62">
        <f>COUNTIF(Table48[[#This Row],[Core Set of Children’s Health Care Quality Measures for Medicaid and CHIP (Child Core Set)
Version date: 03/2015]:[
CMS Medicare Part C &amp; D Star Ratings Measures
Version date: 10/2014 (2015) and 2/20/2015 (2016)]],"*yes*")</f>
        <v>1</v>
      </c>
      <c r="K455" s="63"/>
      <c r="L455" s="63"/>
      <c r="M455" s="63"/>
      <c r="N455" s="63"/>
      <c r="O455" s="63"/>
      <c r="P455" s="63"/>
      <c r="Q455" s="63"/>
      <c r="R455" s="63"/>
      <c r="S455" s="290" t="s">
        <v>2286</v>
      </c>
      <c r="T455" s="63"/>
      <c r="U455" s="63"/>
      <c r="V455" s="63"/>
      <c r="W455" s="63"/>
      <c r="X455" s="63"/>
      <c r="Y455" s="63"/>
      <c r="Z455" s="63"/>
      <c r="AA455" s="63"/>
      <c r="AB455" s="63"/>
      <c r="AC455" s="285"/>
      <c r="AD455" s="285"/>
    </row>
    <row r="456" spans="1:30" s="26" customFormat="1" ht="54" customHeight="1">
      <c r="A456" s="295" t="s">
        <v>2498</v>
      </c>
      <c r="B456" s="280" t="s">
        <v>1943</v>
      </c>
      <c r="C456" s="277" t="s">
        <v>117</v>
      </c>
      <c r="D456" s="94"/>
      <c r="E456" s="94"/>
      <c r="F456" s="94"/>
      <c r="G456" s="204" t="s">
        <v>1944</v>
      </c>
      <c r="H456" s="63" t="s">
        <v>1945</v>
      </c>
      <c r="I456" s="214"/>
      <c r="J456" s="62">
        <f>COUNTIF(Table48[[#This Row],[Core Set of Children’s Health Care Quality Measures for Medicaid and CHIP (Child Core Set)
Version date: 03/2015]:[
CMS Medicare Part C &amp; D Star Ratings Measures
Version date: 10/2014 (2015) and 2/20/2015 (2016)]],"*yes*")</f>
        <v>1</v>
      </c>
      <c r="K456" s="63"/>
      <c r="L456" s="63"/>
      <c r="M456" s="63"/>
      <c r="N456" s="63"/>
      <c r="O456" s="63"/>
      <c r="P456" s="63"/>
      <c r="Q456" s="63"/>
      <c r="R456" s="63"/>
      <c r="S456" s="290" t="s">
        <v>2182</v>
      </c>
      <c r="T456" s="63"/>
      <c r="U456" s="63"/>
      <c r="V456" s="63"/>
      <c r="W456" s="63"/>
      <c r="X456" s="63"/>
      <c r="Y456" s="63"/>
      <c r="Z456" s="63"/>
      <c r="AA456" s="63"/>
      <c r="AB456" s="63"/>
      <c r="AC456" s="285"/>
      <c r="AD456" s="285"/>
    </row>
    <row r="457" spans="1:30" s="26" customFormat="1" ht="54" customHeight="1">
      <c r="A457" s="295" t="s">
        <v>2499</v>
      </c>
      <c r="B457" s="280" t="s">
        <v>1946</v>
      </c>
      <c r="C457" s="277" t="s">
        <v>117</v>
      </c>
      <c r="D457" s="94"/>
      <c r="E457" s="94"/>
      <c r="F457" s="94"/>
      <c r="G457" s="204" t="s">
        <v>1944</v>
      </c>
      <c r="H457" s="63" t="s">
        <v>1947</v>
      </c>
      <c r="I457" s="214"/>
      <c r="J457" s="62">
        <f>COUNTIF(Table48[[#This Row],[Core Set of Children’s Health Care Quality Measures for Medicaid and CHIP (Child Core Set)
Version date: 03/2015]:[
CMS Medicare Part C &amp; D Star Ratings Measures
Version date: 10/2014 (2015) and 2/20/2015 (2016)]],"*yes*")</f>
        <v>1</v>
      </c>
      <c r="K457" s="63"/>
      <c r="L457" s="63"/>
      <c r="M457" s="63"/>
      <c r="N457" s="63"/>
      <c r="O457" s="63"/>
      <c r="P457" s="63"/>
      <c r="Q457" s="63"/>
      <c r="R457" s="63"/>
      <c r="S457" s="290" t="s">
        <v>2183</v>
      </c>
      <c r="T457" s="63"/>
      <c r="U457" s="63"/>
      <c r="V457" s="63"/>
      <c r="W457" s="63"/>
      <c r="X457" s="63"/>
      <c r="Y457" s="63"/>
      <c r="Z457" s="63"/>
      <c r="AA457" s="63"/>
      <c r="AB457" s="63"/>
      <c r="AC457" s="285"/>
      <c r="AD457" s="285"/>
    </row>
    <row r="458" spans="1:30" s="26" customFormat="1" ht="54" customHeight="1">
      <c r="A458" s="295" t="s">
        <v>2500</v>
      </c>
      <c r="B458" s="280" t="s">
        <v>1948</v>
      </c>
      <c r="C458" s="277" t="s">
        <v>117</v>
      </c>
      <c r="D458" s="94"/>
      <c r="E458" s="94"/>
      <c r="F458" s="94"/>
      <c r="G458" s="204" t="s">
        <v>1944</v>
      </c>
      <c r="H458" s="63" t="s">
        <v>2599</v>
      </c>
      <c r="I458" s="214"/>
      <c r="J458" s="62">
        <f>COUNTIF(Table48[[#This Row],[Core Set of Children’s Health Care Quality Measures for Medicaid and CHIP (Child Core Set)
Version date: 03/2015]:[
CMS Medicare Part C &amp; D Star Ratings Measures
Version date: 10/2014 (2015) and 2/20/2015 (2016)]],"*yes*")</f>
        <v>1</v>
      </c>
      <c r="K458" s="63"/>
      <c r="L458" s="63"/>
      <c r="M458" s="63"/>
      <c r="N458" s="63"/>
      <c r="O458" s="63"/>
      <c r="P458" s="63"/>
      <c r="Q458" s="63"/>
      <c r="R458" s="63"/>
      <c r="S458" s="290" t="s">
        <v>2184</v>
      </c>
      <c r="T458" s="63"/>
      <c r="U458" s="63"/>
      <c r="V458" s="63"/>
      <c r="W458" s="63"/>
      <c r="X458" s="63"/>
      <c r="Y458" s="63"/>
      <c r="Z458" s="63"/>
      <c r="AA458" s="63"/>
      <c r="AB458" s="63"/>
      <c r="AC458" s="285"/>
      <c r="AD458" s="285"/>
    </row>
    <row r="459" spans="1:30" s="26" customFormat="1" ht="54" customHeight="1">
      <c r="A459" s="295" t="s">
        <v>2501</v>
      </c>
      <c r="B459" s="280" t="s">
        <v>1949</v>
      </c>
      <c r="C459" s="277" t="s">
        <v>117</v>
      </c>
      <c r="D459" s="94"/>
      <c r="E459" s="94"/>
      <c r="F459" s="94"/>
      <c r="G459" s="204" t="s">
        <v>1944</v>
      </c>
      <c r="H459" s="63" t="s">
        <v>2611</v>
      </c>
      <c r="I459" s="214"/>
      <c r="J459" s="62">
        <f>COUNTIF(Table48[[#This Row],[Core Set of Children’s Health Care Quality Measures for Medicaid and CHIP (Child Core Set)
Version date: 03/2015]:[
CMS Medicare Part C &amp; D Star Ratings Measures
Version date: 10/2014 (2015) and 2/20/2015 (2016)]],"*yes*")</f>
        <v>1</v>
      </c>
      <c r="K459" s="63"/>
      <c r="L459" s="63"/>
      <c r="M459" s="63"/>
      <c r="N459" s="63"/>
      <c r="O459" s="63"/>
      <c r="P459" s="63"/>
      <c r="Q459" s="63"/>
      <c r="R459" s="63"/>
      <c r="S459" s="290" t="s">
        <v>2185</v>
      </c>
      <c r="T459" s="63"/>
      <c r="U459" s="63"/>
      <c r="V459" s="63"/>
      <c r="W459" s="63"/>
      <c r="X459" s="63"/>
      <c r="Y459" s="63"/>
      <c r="Z459" s="63"/>
      <c r="AA459" s="63"/>
      <c r="AB459" s="63"/>
      <c r="AC459" s="285"/>
      <c r="AD459" s="285"/>
    </row>
    <row r="460" spans="1:30" s="26" customFormat="1" ht="54" customHeight="1">
      <c r="A460" s="295" t="s">
        <v>2502</v>
      </c>
      <c r="B460" s="280" t="s">
        <v>1950</v>
      </c>
      <c r="C460" s="277" t="s">
        <v>117</v>
      </c>
      <c r="D460" s="94"/>
      <c r="E460" s="94"/>
      <c r="F460" s="94"/>
      <c r="G460" s="204" t="s">
        <v>1750</v>
      </c>
      <c r="H460" s="63" t="s">
        <v>1951</v>
      </c>
      <c r="I460" s="214"/>
      <c r="J460" s="62">
        <f>COUNTIF(Table48[[#This Row],[Core Set of Children’s Health Care Quality Measures for Medicaid and CHIP (Child Core Set)
Version date: 03/2015]:[
CMS Medicare Part C &amp; D Star Ratings Measures
Version date: 10/2014 (2015) and 2/20/2015 (2016)]],"*yes*")</f>
        <v>1</v>
      </c>
      <c r="K460" s="63"/>
      <c r="L460" s="63"/>
      <c r="M460" s="63"/>
      <c r="N460" s="63"/>
      <c r="O460" s="63"/>
      <c r="P460" s="63"/>
      <c r="Q460" s="63"/>
      <c r="R460" s="63"/>
      <c r="S460" s="290" t="s">
        <v>2186</v>
      </c>
      <c r="T460" s="63"/>
      <c r="U460" s="63"/>
      <c r="V460" s="63"/>
      <c r="W460" s="63"/>
      <c r="X460" s="63"/>
      <c r="Y460" s="63"/>
      <c r="Z460" s="63"/>
      <c r="AA460" s="63"/>
      <c r="AB460" s="63"/>
      <c r="AC460" s="285"/>
      <c r="AD460" s="285"/>
    </row>
    <row r="461" spans="1:30" s="26" customFormat="1" ht="54" customHeight="1">
      <c r="A461" s="295" t="s">
        <v>2503</v>
      </c>
      <c r="B461" s="280" t="s">
        <v>1952</v>
      </c>
      <c r="C461" s="277" t="s">
        <v>117</v>
      </c>
      <c r="D461" s="94"/>
      <c r="E461" s="94"/>
      <c r="F461" s="94"/>
      <c r="G461" s="204" t="s">
        <v>1750</v>
      </c>
      <c r="H461" s="63" t="s">
        <v>1953</v>
      </c>
      <c r="I461" s="214"/>
      <c r="J461" s="62">
        <f>COUNTIF(Table48[[#This Row],[Core Set of Children’s Health Care Quality Measures for Medicaid and CHIP (Child Core Set)
Version date: 03/2015]:[
CMS Medicare Part C &amp; D Star Ratings Measures
Version date: 10/2014 (2015) and 2/20/2015 (2016)]],"*yes*")</f>
        <v>1</v>
      </c>
      <c r="K461" s="63"/>
      <c r="L461" s="63"/>
      <c r="M461" s="63"/>
      <c r="N461" s="63"/>
      <c r="O461" s="63"/>
      <c r="P461" s="63"/>
      <c r="Q461" s="63"/>
      <c r="R461" s="63"/>
      <c r="S461" s="290" t="s">
        <v>2187</v>
      </c>
      <c r="T461" s="63"/>
      <c r="U461" s="63"/>
      <c r="V461" s="63"/>
      <c r="W461" s="63"/>
      <c r="X461" s="63"/>
      <c r="Y461" s="63"/>
      <c r="Z461" s="63"/>
      <c r="AA461" s="63"/>
      <c r="AB461" s="63"/>
      <c r="AC461" s="285"/>
      <c r="AD461" s="285"/>
    </row>
    <row r="462" spans="1:30" s="26" customFormat="1" ht="54" customHeight="1">
      <c r="A462" s="295" t="s">
        <v>2504</v>
      </c>
      <c r="B462" s="280" t="s">
        <v>1954</v>
      </c>
      <c r="C462" s="277" t="s">
        <v>117</v>
      </c>
      <c r="D462" s="94"/>
      <c r="E462" s="94"/>
      <c r="F462" s="94"/>
      <c r="G462" s="204" t="s">
        <v>1750</v>
      </c>
      <c r="H462" s="63" t="s">
        <v>1955</v>
      </c>
      <c r="I462" s="214"/>
      <c r="J462" s="62">
        <f>COUNTIF(Table48[[#This Row],[Core Set of Children’s Health Care Quality Measures for Medicaid and CHIP (Child Core Set)
Version date: 03/2015]:[
CMS Medicare Part C &amp; D Star Ratings Measures
Version date: 10/2014 (2015) and 2/20/2015 (2016)]],"*yes*")</f>
        <v>1</v>
      </c>
      <c r="K462" s="63"/>
      <c r="L462" s="63"/>
      <c r="M462" s="63"/>
      <c r="N462" s="63"/>
      <c r="O462" s="63"/>
      <c r="P462" s="63"/>
      <c r="Q462" s="63"/>
      <c r="R462" s="63"/>
      <c r="S462" s="290" t="s">
        <v>2285</v>
      </c>
      <c r="T462" s="63"/>
      <c r="U462" s="63"/>
      <c r="V462" s="63"/>
      <c r="W462" s="63"/>
      <c r="X462" s="63"/>
      <c r="Y462" s="63"/>
      <c r="Z462" s="63"/>
      <c r="AA462" s="63"/>
      <c r="AB462" s="63"/>
      <c r="AC462" s="285"/>
      <c r="AD462" s="285"/>
    </row>
    <row r="463" spans="1:30" s="26" customFormat="1" ht="54" customHeight="1">
      <c r="A463" s="295" t="s">
        <v>2505</v>
      </c>
      <c r="B463" s="280" t="s">
        <v>1956</v>
      </c>
      <c r="C463" s="277" t="s">
        <v>117</v>
      </c>
      <c r="D463" s="94"/>
      <c r="E463" s="94"/>
      <c r="F463" s="94"/>
      <c r="G463" s="204" t="s">
        <v>1750</v>
      </c>
      <c r="H463" s="63" t="s">
        <v>1957</v>
      </c>
      <c r="I463" s="214"/>
      <c r="J463" s="62">
        <f>COUNTIF(Table48[[#This Row],[Core Set of Children’s Health Care Quality Measures for Medicaid and CHIP (Child Core Set)
Version date: 03/2015]:[
CMS Medicare Part C &amp; D Star Ratings Measures
Version date: 10/2014 (2015) and 2/20/2015 (2016)]],"*yes*")</f>
        <v>1</v>
      </c>
      <c r="K463" s="63"/>
      <c r="L463" s="63"/>
      <c r="M463" s="63"/>
      <c r="N463" s="63"/>
      <c r="O463" s="63"/>
      <c r="P463" s="63"/>
      <c r="Q463" s="63"/>
      <c r="R463" s="63"/>
      <c r="S463" s="290" t="s">
        <v>2188</v>
      </c>
      <c r="T463" s="63"/>
      <c r="U463" s="63"/>
      <c r="V463" s="63"/>
      <c r="W463" s="63"/>
      <c r="X463" s="63"/>
      <c r="Y463" s="63"/>
      <c r="Z463" s="63"/>
      <c r="AA463" s="63"/>
      <c r="AB463" s="63"/>
      <c r="AC463" s="285"/>
      <c r="AD463" s="285"/>
    </row>
    <row r="464" spans="1:30" s="26" customFormat="1" ht="54" customHeight="1">
      <c r="A464" s="295" t="s">
        <v>2506</v>
      </c>
      <c r="B464" s="280" t="s">
        <v>1958</v>
      </c>
      <c r="C464" s="277" t="s">
        <v>117</v>
      </c>
      <c r="D464" s="94"/>
      <c r="E464" s="94"/>
      <c r="F464" s="94"/>
      <c r="G464" s="204" t="s">
        <v>1750</v>
      </c>
      <c r="H464" s="63" t="s">
        <v>1959</v>
      </c>
      <c r="I464" s="214"/>
      <c r="J464" s="62">
        <f>COUNTIF(Table48[[#This Row],[Core Set of Children’s Health Care Quality Measures for Medicaid and CHIP (Child Core Set)
Version date: 03/2015]:[
CMS Medicare Part C &amp; D Star Ratings Measures
Version date: 10/2014 (2015) and 2/20/2015 (2016)]],"*yes*")</f>
        <v>1</v>
      </c>
      <c r="K464" s="63"/>
      <c r="L464" s="63"/>
      <c r="M464" s="63"/>
      <c r="N464" s="63"/>
      <c r="O464" s="63"/>
      <c r="P464" s="63"/>
      <c r="Q464" s="63"/>
      <c r="R464" s="63"/>
      <c r="S464" s="290" t="s">
        <v>2189</v>
      </c>
      <c r="T464" s="63"/>
      <c r="U464" s="63"/>
      <c r="V464" s="63"/>
      <c r="W464" s="63"/>
      <c r="X464" s="63"/>
      <c r="Y464" s="63"/>
      <c r="Z464" s="63"/>
      <c r="AA464" s="63"/>
      <c r="AB464" s="63"/>
      <c r="AC464" s="285"/>
      <c r="AD464" s="285"/>
    </row>
    <row r="465" spans="1:30" s="26" customFormat="1" ht="54" customHeight="1">
      <c r="A465" s="295" t="s">
        <v>2507</v>
      </c>
      <c r="B465" s="280" t="s">
        <v>1960</v>
      </c>
      <c r="C465" s="277" t="s">
        <v>117</v>
      </c>
      <c r="D465" s="94"/>
      <c r="E465" s="94"/>
      <c r="F465" s="94"/>
      <c r="G465" s="204" t="s">
        <v>1750</v>
      </c>
      <c r="H465" s="63" t="s">
        <v>1961</v>
      </c>
      <c r="I465" s="214"/>
      <c r="J465" s="62">
        <f>COUNTIF(Table48[[#This Row],[Core Set of Children’s Health Care Quality Measures for Medicaid and CHIP (Child Core Set)
Version date: 03/2015]:[
CMS Medicare Part C &amp; D Star Ratings Measures
Version date: 10/2014 (2015) and 2/20/2015 (2016)]],"*yes*")</f>
        <v>1</v>
      </c>
      <c r="K465" s="63"/>
      <c r="L465" s="63"/>
      <c r="M465" s="63"/>
      <c r="N465" s="63"/>
      <c r="O465" s="63"/>
      <c r="P465" s="63"/>
      <c r="Q465" s="63"/>
      <c r="R465" s="63"/>
      <c r="S465" s="290" t="s">
        <v>2190</v>
      </c>
      <c r="T465" s="63"/>
      <c r="U465" s="63"/>
      <c r="V465" s="63"/>
      <c r="W465" s="63"/>
      <c r="X465" s="63"/>
      <c r="Y465" s="63"/>
      <c r="Z465" s="63"/>
      <c r="AA465" s="63"/>
      <c r="AB465" s="63"/>
      <c r="AC465" s="285"/>
      <c r="AD465" s="285"/>
    </row>
    <row r="466" spans="1:30" s="26" customFormat="1" ht="54" customHeight="1">
      <c r="A466" s="295" t="s">
        <v>2508</v>
      </c>
      <c r="B466" s="280" t="s">
        <v>1962</v>
      </c>
      <c r="C466" s="277" t="s">
        <v>117</v>
      </c>
      <c r="D466" s="94"/>
      <c r="E466" s="94"/>
      <c r="F466" s="94"/>
      <c r="G466" s="204" t="s">
        <v>1750</v>
      </c>
      <c r="H466" s="63" t="s">
        <v>1963</v>
      </c>
      <c r="I466" s="214"/>
      <c r="J466" s="62">
        <f>COUNTIF(Table48[[#This Row],[Core Set of Children’s Health Care Quality Measures for Medicaid and CHIP (Child Core Set)
Version date: 03/2015]:[
CMS Medicare Part C &amp; D Star Ratings Measures
Version date: 10/2014 (2015) and 2/20/2015 (2016)]],"*yes*")</f>
        <v>1</v>
      </c>
      <c r="K466" s="63"/>
      <c r="L466" s="63"/>
      <c r="M466" s="63"/>
      <c r="N466" s="63"/>
      <c r="O466" s="63"/>
      <c r="P466" s="63"/>
      <c r="Q466" s="63"/>
      <c r="R466" s="63"/>
      <c r="S466" s="290" t="s">
        <v>2191</v>
      </c>
      <c r="T466" s="63"/>
      <c r="U466" s="63"/>
      <c r="V466" s="63"/>
      <c r="W466" s="63"/>
      <c r="X466" s="63"/>
      <c r="Y466" s="63"/>
      <c r="Z466" s="63"/>
      <c r="AA466" s="63"/>
      <c r="AB466" s="63"/>
      <c r="AC466" s="285"/>
      <c r="AD466" s="285"/>
    </row>
    <row r="467" spans="1:30" s="26" customFormat="1" ht="54" customHeight="1">
      <c r="A467" s="295" t="s">
        <v>2509</v>
      </c>
      <c r="B467" s="280" t="s">
        <v>1964</v>
      </c>
      <c r="C467" s="277" t="s">
        <v>117</v>
      </c>
      <c r="D467" s="94"/>
      <c r="E467" s="94"/>
      <c r="F467" s="94"/>
      <c r="G467" s="204" t="s">
        <v>1750</v>
      </c>
      <c r="H467" s="63" t="s">
        <v>1965</v>
      </c>
      <c r="I467" s="214"/>
      <c r="J467" s="62">
        <f>COUNTIF(Table48[[#This Row],[Core Set of Children’s Health Care Quality Measures for Medicaid and CHIP (Child Core Set)
Version date: 03/2015]:[
CMS Medicare Part C &amp; D Star Ratings Measures
Version date: 10/2014 (2015) and 2/20/2015 (2016)]],"*yes*")</f>
        <v>1</v>
      </c>
      <c r="K467" s="63"/>
      <c r="L467" s="63"/>
      <c r="M467" s="63"/>
      <c r="N467" s="63"/>
      <c r="O467" s="63"/>
      <c r="P467" s="63"/>
      <c r="Q467" s="63"/>
      <c r="R467" s="63"/>
      <c r="S467" s="290" t="s">
        <v>2192</v>
      </c>
      <c r="T467" s="63"/>
      <c r="U467" s="63"/>
      <c r="V467" s="63"/>
      <c r="W467" s="63"/>
      <c r="X467" s="63"/>
      <c r="Y467" s="63"/>
      <c r="Z467" s="63"/>
      <c r="AA467" s="63"/>
      <c r="AB467" s="63"/>
      <c r="AC467" s="285"/>
      <c r="AD467" s="285"/>
    </row>
    <row r="468" spans="1:30" s="26" customFormat="1" ht="54" customHeight="1">
      <c r="A468" s="295" t="s">
        <v>2510</v>
      </c>
      <c r="B468" s="280" t="s">
        <v>1966</v>
      </c>
      <c r="C468" s="277" t="s">
        <v>117</v>
      </c>
      <c r="D468" s="94"/>
      <c r="E468" s="94"/>
      <c r="F468" s="94"/>
      <c r="G468" s="204" t="s">
        <v>1936</v>
      </c>
      <c r="H468" s="63" t="s">
        <v>1967</v>
      </c>
      <c r="I468" s="214"/>
      <c r="J468" s="62">
        <f>COUNTIF(Table48[[#This Row],[Core Set of Children’s Health Care Quality Measures for Medicaid and CHIP (Child Core Set)
Version date: 03/2015]:[
CMS Medicare Part C &amp; D Star Ratings Measures
Version date: 10/2014 (2015) and 2/20/2015 (2016)]],"*yes*")</f>
        <v>1</v>
      </c>
      <c r="K468" s="63"/>
      <c r="L468" s="63"/>
      <c r="M468" s="63"/>
      <c r="N468" s="63"/>
      <c r="O468" s="63"/>
      <c r="P468" s="63"/>
      <c r="Q468" s="63"/>
      <c r="R468" s="63"/>
      <c r="S468" s="290" t="s">
        <v>2193</v>
      </c>
      <c r="T468" s="63"/>
      <c r="U468" s="63"/>
      <c r="V468" s="63"/>
      <c r="W468" s="63"/>
      <c r="X468" s="63"/>
      <c r="Y468" s="63"/>
      <c r="Z468" s="63"/>
      <c r="AA468" s="63"/>
      <c r="AB468" s="63"/>
      <c r="AC468" s="285"/>
      <c r="AD468" s="285"/>
    </row>
    <row r="469" spans="1:30" s="26" customFormat="1" ht="54" customHeight="1">
      <c r="A469" s="295" t="s">
        <v>2511</v>
      </c>
      <c r="B469" s="280" t="s">
        <v>1968</v>
      </c>
      <c r="C469" s="277" t="s">
        <v>117</v>
      </c>
      <c r="D469" s="94"/>
      <c r="E469" s="94"/>
      <c r="F469" s="94"/>
      <c r="G469" s="204" t="s">
        <v>1936</v>
      </c>
      <c r="H469" s="63" t="s">
        <v>1969</v>
      </c>
      <c r="I469" s="214"/>
      <c r="J469" s="62">
        <f>COUNTIF(Table48[[#This Row],[Core Set of Children’s Health Care Quality Measures for Medicaid and CHIP (Child Core Set)
Version date: 03/2015]:[
CMS Medicare Part C &amp; D Star Ratings Measures
Version date: 10/2014 (2015) and 2/20/2015 (2016)]],"*yes*")</f>
        <v>1</v>
      </c>
      <c r="K469" s="63"/>
      <c r="L469" s="63"/>
      <c r="M469" s="63"/>
      <c r="N469" s="63"/>
      <c r="O469" s="63"/>
      <c r="P469" s="63"/>
      <c r="Q469" s="63"/>
      <c r="R469" s="63"/>
      <c r="S469" s="290" t="s">
        <v>2194</v>
      </c>
      <c r="T469" s="63"/>
      <c r="U469" s="63"/>
      <c r="V469" s="63"/>
      <c r="W469" s="63"/>
      <c r="X469" s="63"/>
      <c r="Y469" s="63"/>
      <c r="Z469" s="63"/>
      <c r="AA469" s="63"/>
      <c r="AB469" s="63"/>
      <c r="AC469" s="285"/>
      <c r="AD469" s="285"/>
    </row>
    <row r="470" spans="1:30" s="26" customFormat="1" ht="54" customHeight="1">
      <c r="A470" s="295" t="s">
        <v>2512</v>
      </c>
      <c r="B470" s="280" t="s">
        <v>1970</v>
      </c>
      <c r="C470" s="277" t="s">
        <v>117</v>
      </c>
      <c r="D470" s="94"/>
      <c r="E470" s="94"/>
      <c r="F470" s="94"/>
      <c r="G470" s="204" t="s">
        <v>1936</v>
      </c>
      <c r="H470" s="63" t="s">
        <v>1971</v>
      </c>
      <c r="I470" s="214"/>
      <c r="J470" s="62">
        <f>COUNTIF(Table48[[#This Row],[Core Set of Children’s Health Care Quality Measures for Medicaid and CHIP (Child Core Set)
Version date: 03/2015]:[
CMS Medicare Part C &amp; D Star Ratings Measures
Version date: 10/2014 (2015) and 2/20/2015 (2016)]],"*yes*")</f>
        <v>1</v>
      </c>
      <c r="K470" s="63"/>
      <c r="L470" s="63"/>
      <c r="M470" s="63"/>
      <c r="N470" s="63"/>
      <c r="O470" s="63"/>
      <c r="P470" s="63"/>
      <c r="Q470" s="63"/>
      <c r="R470" s="63"/>
      <c r="S470" s="290" t="s">
        <v>2195</v>
      </c>
      <c r="T470" s="63"/>
      <c r="U470" s="63"/>
      <c r="V470" s="63"/>
      <c r="W470" s="63"/>
      <c r="X470" s="63"/>
      <c r="Y470" s="63"/>
      <c r="Z470" s="63"/>
      <c r="AA470" s="63"/>
      <c r="AB470" s="63"/>
      <c r="AC470" s="285"/>
      <c r="AD470" s="285"/>
    </row>
    <row r="471" spans="1:30" s="26" customFormat="1" ht="54" customHeight="1">
      <c r="A471" s="295" t="s">
        <v>2513</v>
      </c>
      <c r="B471" s="280" t="s">
        <v>1972</v>
      </c>
      <c r="C471" s="277" t="s">
        <v>117</v>
      </c>
      <c r="D471" s="94"/>
      <c r="E471" s="94"/>
      <c r="F471" s="94"/>
      <c r="G471" s="204" t="s">
        <v>1936</v>
      </c>
      <c r="H471" s="63" t="s">
        <v>1973</v>
      </c>
      <c r="I471" s="214"/>
      <c r="J471" s="62">
        <f>COUNTIF(Table48[[#This Row],[Core Set of Children’s Health Care Quality Measures for Medicaid and CHIP (Child Core Set)
Version date: 03/2015]:[
CMS Medicare Part C &amp; D Star Ratings Measures
Version date: 10/2014 (2015) and 2/20/2015 (2016)]],"*yes*")</f>
        <v>1</v>
      </c>
      <c r="K471" s="63"/>
      <c r="L471" s="63"/>
      <c r="M471" s="63"/>
      <c r="N471" s="63"/>
      <c r="O471" s="63"/>
      <c r="P471" s="63"/>
      <c r="Q471" s="63"/>
      <c r="R471" s="63"/>
      <c r="S471" s="290" t="s">
        <v>2196</v>
      </c>
      <c r="T471" s="63"/>
      <c r="U471" s="63"/>
      <c r="V471" s="63"/>
      <c r="W471" s="63"/>
      <c r="X471" s="63"/>
      <c r="Y471" s="63"/>
      <c r="Z471" s="63"/>
      <c r="AA471" s="63"/>
      <c r="AB471" s="63"/>
      <c r="AC471" s="285"/>
      <c r="AD471" s="285"/>
    </row>
    <row r="472" spans="1:30" s="26" customFormat="1" ht="54" customHeight="1">
      <c r="A472" s="295" t="s">
        <v>2514</v>
      </c>
      <c r="B472" s="280" t="s">
        <v>1974</v>
      </c>
      <c r="C472" s="277" t="s">
        <v>117</v>
      </c>
      <c r="D472" s="94"/>
      <c r="E472" s="94"/>
      <c r="F472" s="94"/>
      <c r="G472" s="204" t="s">
        <v>1936</v>
      </c>
      <c r="H472" s="63" t="s">
        <v>2600</v>
      </c>
      <c r="I472" s="214"/>
      <c r="J472" s="62">
        <f>COUNTIF(Table48[[#This Row],[Core Set of Children’s Health Care Quality Measures for Medicaid and CHIP (Child Core Set)
Version date: 03/2015]:[
CMS Medicare Part C &amp; D Star Ratings Measures
Version date: 10/2014 (2015) and 2/20/2015 (2016)]],"*yes*")</f>
        <v>1</v>
      </c>
      <c r="K472" s="63"/>
      <c r="L472" s="63"/>
      <c r="M472" s="63"/>
      <c r="N472" s="63"/>
      <c r="O472" s="63"/>
      <c r="P472" s="63"/>
      <c r="Q472" s="63"/>
      <c r="R472" s="63"/>
      <c r="S472" s="290" t="s">
        <v>2197</v>
      </c>
      <c r="T472" s="63"/>
      <c r="U472" s="63"/>
      <c r="V472" s="63"/>
      <c r="W472" s="63"/>
      <c r="X472" s="63"/>
      <c r="Y472" s="63"/>
      <c r="Z472" s="63"/>
      <c r="AA472" s="63"/>
      <c r="AB472" s="63"/>
      <c r="AC472" s="285"/>
      <c r="AD472" s="285"/>
    </row>
    <row r="473" spans="1:30" s="26" customFormat="1" ht="54" customHeight="1">
      <c r="A473" s="295" t="s">
        <v>2515</v>
      </c>
      <c r="B473" s="280" t="s">
        <v>1975</v>
      </c>
      <c r="C473" s="277" t="s">
        <v>117</v>
      </c>
      <c r="D473" s="94"/>
      <c r="E473" s="94"/>
      <c r="F473" s="94"/>
      <c r="G473" s="204" t="s">
        <v>1936</v>
      </c>
      <c r="H473" s="63" t="s">
        <v>1976</v>
      </c>
      <c r="I473" s="214"/>
      <c r="J473" s="62">
        <f>COUNTIF(Table48[[#This Row],[Core Set of Children’s Health Care Quality Measures for Medicaid and CHIP (Child Core Set)
Version date: 03/2015]:[
CMS Medicare Part C &amp; D Star Ratings Measures
Version date: 10/2014 (2015) and 2/20/2015 (2016)]],"*yes*")</f>
        <v>1</v>
      </c>
      <c r="K473" s="63"/>
      <c r="L473" s="63"/>
      <c r="M473" s="63"/>
      <c r="N473" s="63"/>
      <c r="O473" s="63"/>
      <c r="P473" s="63"/>
      <c r="Q473" s="63"/>
      <c r="R473" s="63"/>
      <c r="S473" s="290" t="s">
        <v>2198</v>
      </c>
      <c r="T473" s="63"/>
      <c r="U473" s="63"/>
      <c r="V473" s="63"/>
      <c r="W473" s="63"/>
      <c r="X473" s="63"/>
      <c r="Y473" s="63"/>
      <c r="Z473" s="63"/>
      <c r="AA473" s="63"/>
      <c r="AB473" s="63"/>
      <c r="AC473" s="285"/>
      <c r="AD473" s="285"/>
    </row>
    <row r="474" spans="1:30" s="26" customFormat="1" ht="54" customHeight="1">
      <c r="A474" s="295" t="s">
        <v>2516</v>
      </c>
      <c r="B474" s="280" t="s">
        <v>1977</v>
      </c>
      <c r="C474" s="277" t="s">
        <v>117</v>
      </c>
      <c r="D474" s="94"/>
      <c r="E474" s="94"/>
      <c r="F474" s="94"/>
      <c r="G474" s="204" t="s">
        <v>1723</v>
      </c>
      <c r="H474" s="63" t="s">
        <v>1978</v>
      </c>
      <c r="I474" s="214"/>
      <c r="J474" s="62">
        <f>COUNTIF(Table48[[#This Row],[Core Set of Children’s Health Care Quality Measures for Medicaid and CHIP (Child Core Set)
Version date: 03/2015]:[
CMS Medicare Part C &amp; D Star Ratings Measures
Version date: 10/2014 (2015) and 2/20/2015 (2016)]],"*yes*")</f>
        <v>1</v>
      </c>
      <c r="K474" s="63"/>
      <c r="L474" s="63"/>
      <c r="M474" s="63"/>
      <c r="N474" s="63"/>
      <c r="O474" s="63"/>
      <c r="P474" s="63"/>
      <c r="Q474" s="63"/>
      <c r="R474" s="63"/>
      <c r="S474" s="290" t="s">
        <v>2199</v>
      </c>
      <c r="T474" s="63"/>
      <c r="U474" s="63"/>
      <c r="V474" s="63"/>
      <c r="W474" s="63"/>
      <c r="X474" s="63"/>
      <c r="Y474" s="63"/>
      <c r="Z474" s="63"/>
      <c r="AA474" s="63"/>
      <c r="AB474" s="63"/>
      <c r="AC474" s="285"/>
      <c r="AD474" s="285"/>
    </row>
    <row r="475" spans="1:30" s="26" customFormat="1" ht="54" customHeight="1">
      <c r="A475" s="295" t="s">
        <v>2517</v>
      </c>
      <c r="B475" s="280" t="s">
        <v>1979</v>
      </c>
      <c r="C475" s="277" t="s">
        <v>117</v>
      </c>
      <c r="D475" s="94"/>
      <c r="E475" s="94"/>
      <c r="F475" s="94"/>
      <c r="G475" s="204" t="s">
        <v>1723</v>
      </c>
      <c r="H475" s="63" t="s">
        <v>1980</v>
      </c>
      <c r="I475" s="214"/>
      <c r="J475" s="62">
        <f>COUNTIF(Table48[[#This Row],[Core Set of Children’s Health Care Quality Measures for Medicaid and CHIP (Child Core Set)
Version date: 03/2015]:[
CMS Medicare Part C &amp; D Star Ratings Measures
Version date: 10/2014 (2015) and 2/20/2015 (2016)]],"*yes*")</f>
        <v>1</v>
      </c>
      <c r="K475" s="63"/>
      <c r="L475" s="63"/>
      <c r="M475" s="63"/>
      <c r="N475" s="63"/>
      <c r="O475" s="63"/>
      <c r="P475" s="63"/>
      <c r="Q475" s="63"/>
      <c r="R475" s="63"/>
      <c r="S475" s="290" t="s">
        <v>2200</v>
      </c>
      <c r="T475" s="63"/>
      <c r="U475" s="63"/>
      <c r="V475" s="63"/>
      <c r="W475" s="63"/>
      <c r="X475" s="63"/>
      <c r="Y475" s="63"/>
      <c r="Z475" s="63"/>
      <c r="AA475" s="63"/>
      <c r="AB475" s="63"/>
      <c r="AC475" s="285"/>
      <c r="AD475" s="285"/>
    </row>
    <row r="476" spans="1:30" s="26" customFormat="1" ht="54" customHeight="1">
      <c r="A476" s="295" t="s">
        <v>2522</v>
      </c>
      <c r="B476" s="280" t="s">
        <v>1981</v>
      </c>
      <c r="C476" s="277" t="s">
        <v>117</v>
      </c>
      <c r="D476" s="94"/>
      <c r="E476" s="94"/>
      <c r="F476" s="94"/>
      <c r="G476" s="204" t="s">
        <v>1982</v>
      </c>
      <c r="H476" s="63" t="s">
        <v>2601</v>
      </c>
      <c r="I476" s="214"/>
      <c r="J476" s="62">
        <f>COUNTIF(Table48[[#This Row],[Core Set of Children’s Health Care Quality Measures for Medicaid and CHIP (Child Core Set)
Version date: 03/2015]:[
CMS Medicare Part C &amp; D Star Ratings Measures
Version date: 10/2014 (2015) and 2/20/2015 (2016)]],"*yes*")</f>
        <v>1</v>
      </c>
      <c r="K476" s="63"/>
      <c r="L476" s="63"/>
      <c r="M476" s="63"/>
      <c r="N476" s="63"/>
      <c r="O476" s="63"/>
      <c r="P476" s="63"/>
      <c r="Q476" s="63"/>
      <c r="R476" s="63"/>
      <c r="S476" s="290" t="s">
        <v>2201</v>
      </c>
      <c r="T476" s="63"/>
      <c r="U476" s="63"/>
      <c r="V476" s="63"/>
      <c r="W476" s="63"/>
      <c r="X476" s="63"/>
      <c r="Y476" s="63"/>
      <c r="Z476" s="63"/>
      <c r="AA476" s="63"/>
      <c r="AB476" s="63"/>
      <c r="AC476" s="285"/>
      <c r="AD476" s="285"/>
    </row>
    <row r="477" spans="1:30" s="26" customFormat="1" ht="54" customHeight="1">
      <c r="A477" s="295" t="s">
        <v>2524</v>
      </c>
      <c r="B477" s="280" t="s">
        <v>1983</v>
      </c>
      <c r="C477" s="277" t="s">
        <v>117</v>
      </c>
      <c r="D477" s="94"/>
      <c r="E477" s="94"/>
      <c r="F477" s="94"/>
      <c r="G477" s="204" t="s">
        <v>1755</v>
      </c>
      <c r="H477" s="63" t="s">
        <v>1984</v>
      </c>
      <c r="I477" s="214"/>
      <c r="J477" s="62">
        <f>COUNTIF(Table48[[#This Row],[Core Set of Children’s Health Care Quality Measures for Medicaid and CHIP (Child Core Set)
Version date: 03/2015]:[
CMS Medicare Part C &amp; D Star Ratings Measures
Version date: 10/2014 (2015) and 2/20/2015 (2016)]],"*yes*")</f>
        <v>1</v>
      </c>
      <c r="K477" s="63"/>
      <c r="L477" s="63"/>
      <c r="M477" s="63"/>
      <c r="N477" s="63"/>
      <c r="O477" s="63"/>
      <c r="P477" s="63"/>
      <c r="Q477" s="63"/>
      <c r="R477" s="63"/>
      <c r="S477" s="290" t="s">
        <v>2202</v>
      </c>
      <c r="T477" s="63"/>
      <c r="U477" s="63"/>
      <c r="V477" s="63"/>
      <c r="W477" s="63"/>
      <c r="X477" s="63"/>
      <c r="Y477" s="63"/>
      <c r="Z477" s="63"/>
      <c r="AA477" s="63"/>
      <c r="AB477" s="63"/>
      <c r="AC477" s="285"/>
      <c r="AD477" s="285"/>
    </row>
    <row r="478" spans="1:30" s="26" customFormat="1" ht="54" customHeight="1">
      <c r="A478" s="295" t="s">
        <v>2526</v>
      </c>
      <c r="B478" s="280" t="s">
        <v>1985</v>
      </c>
      <c r="C478" s="277" t="s">
        <v>117</v>
      </c>
      <c r="D478" s="94"/>
      <c r="E478" s="94"/>
      <c r="F478" s="94"/>
      <c r="G478" s="204" t="s">
        <v>1755</v>
      </c>
      <c r="H478" s="63" t="s">
        <v>1986</v>
      </c>
      <c r="I478" s="214"/>
      <c r="J478" s="62">
        <f>COUNTIF(Table48[[#This Row],[Core Set of Children’s Health Care Quality Measures for Medicaid and CHIP (Child Core Set)
Version date: 03/2015]:[
CMS Medicare Part C &amp; D Star Ratings Measures
Version date: 10/2014 (2015) and 2/20/2015 (2016)]],"*yes*")</f>
        <v>1</v>
      </c>
      <c r="K478" s="63"/>
      <c r="L478" s="63"/>
      <c r="M478" s="63"/>
      <c r="N478" s="63"/>
      <c r="O478" s="63"/>
      <c r="P478" s="63"/>
      <c r="Q478" s="63"/>
      <c r="R478" s="63"/>
      <c r="S478" s="290" t="s">
        <v>2203</v>
      </c>
      <c r="T478" s="63"/>
      <c r="U478" s="63"/>
      <c r="V478" s="63"/>
      <c r="W478" s="63"/>
      <c r="X478" s="63"/>
      <c r="Y478" s="63"/>
      <c r="Z478" s="63"/>
      <c r="AA478" s="63"/>
      <c r="AB478" s="63"/>
      <c r="AC478" s="285"/>
      <c r="AD478" s="285"/>
    </row>
    <row r="479" spans="1:30" s="26" customFormat="1" ht="54" customHeight="1">
      <c r="A479" s="295" t="s">
        <v>2527</v>
      </c>
      <c r="B479" s="280" t="s">
        <v>1987</v>
      </c>
      <c r="C479" s="277" t="s">
        <v>117</v>
      </c>
      <c r="D479" s="94"/>
      <c r="E479" s="94"/>
      <c r="F479" s="94"/>
      <c r="G479" s="204" t="s">
        <v>1755</v>
      </c>
      <c r="H479" s="63" t="s">
        <v>1988</v>
      </c>
      <c r="I479" s="214"/>
      <c r="J479" s="62">
        <f>COUNTIF(Table48[[#This Row],[Core Set of Children’s Health Care Quality Measures for Medicaid and CHIP (Child Core Set)
Version date: 03/2015]:[
CMS Medicare Part C &amp; D Star Ratings Measures
Version date: 10/2014 (2015) and 2/20/2015 (2016)]],"*yes*")</f>
        <v>1</v>
      </c>
      <c r="K479" s="63"/>
      <c r="L479" s="63"/>
      <c r="M479" s="63"/>
      <c r="N479" s="63"/>
      <c r="O479" s="63"/>
      <c r="P479" s="63"/>
      <c r="Q479" s="63"/>
      <c r="R479" s="63"/>
      <c r="S479" s="290" t="s">
        <v>2204</v>
      </c>
      <c r="T479" s="63"/>
      <c r="U479" s="63"/>
      <c r="V479" s="63"/>
      <c r="W479" s="63"/>
      <c r="X479" s="63"/>
      <c r="Y479" s="63"/>
      <c r="Z479" s="63"/>
      <c r="AA479" s="63"/>
      <c r="AB479" s="63"/>
      <c r="AC479" s="285"/>
      <c r="AD479" s="285"/>
    </row>
    <row r="480" spans="1:30" s="26" customFormat="1" ht="54" customHeight="1">
      <c r="A480" s="295" t="s">
        <v>2528</v>
      </c>
      <c r="B480" s="280" t="s">
        <v>1989</v>
      </c>
      <c r="C480" s="277" t="s">
        <v>117</v>
      </c>
      <c r="D480" s="94"/>
      <c r="E480" s="94"/>
      <c r="F480" s="94"/>
      <c r="G480" s="204" t="s">
        <v>1832</v>
      </c>
      <c r="H480" s="63" t="s">
        <v>1990</v>
      </c>
      <c r="I480" s="214"/>
      <c r="J480" s="62">
        <f>COUNTIF(Table48[[#This Row],[Core Set of Children’s Health Care Quality Measures for Medicaid and CHIP (Child Core Set)
Version date: 03/2015]:[
CMS Medicare Part C &amp; D Star Ratings Measures
Version date: 10/2014 (2015) and 2/20/2015 (2016)]],"*yes*")</f>
        <v>1</v>
      </c>
      <c r="K480" s="63"/>
      <c r="L480" s="63"/>
      <c r="M480" s="63"/>
      <c r="N480" s="63"/>
      <c r="O480" s="63"/>
      <c r="P480" s="63"/>
      <c r="Q480" s="63"/>
      <c r="R480" s="63"/>
      <c r="S480" s="290" t="s">
        <v>2205</v>
      </c>
      <c r="T480" s="63"/>
      <c r="U480" s="63"/>
      <c r="V480" s="63"/>
      <c r="W480" s="63"/>
      <c r="X480" s="63"/>
      <c r="Y480" s="63"/>
      <c r="Z480" s="63"/>
      <c r="AA480" s="63"/>
      <c r="AB480" s="63"/>
      <c r="AC480" s="285"/>
      <c r="AD480" s="285"/>
    </row>
    <row r="481" spans="1:30" s="26" customFormat="1" ht="54" customHeight="1">
      <c r="A481" s="295" t="s">
        <v>2529</v>
      </c>
      <c r="B481" s="280" t="s">
        <v>1991</v>
      </c>
      <c r="C481" s="277" t="s">
        <v>117</v>
      </c>
      <c r="D481" s="94"/>
      <c r="E481" s="94"/>
      <c r="F481" s="94"/>
      <c r="G481" s="204" t="s">
        <v>1832</v>
      </c>
      <c r="H481" s="63" t="s">
        <v>1992</v>
      </c>
      <c r="I481" s="214"/>
      <c r="J481" s="62">
        <f>COUNTIF(Table48[[#This Row],[Core Set of Children’s Health Care Quality Measures for Medicaid and CHIP (Child Core Set)
Version date: 03/2015]:[
CMS Medicare Part C &amp; D Star Ratings Measures
Version date: 10/2014 (2015) and 2/20/2015 (2016)]],"*yes*")</f>
        <v>1</v>
      </c>
      <c r="K481" s="63"/>
      <c r="L481" s="63"/>
      <c r="M481" s="63"/>
      <c r="N481" s="63"/>
      <c r="O481" s="63"/>
      <c r="P481" s="63"/>
      <c r="Q481" s="63"/>
      <c r="R481" s="63"/>
      <c r="S481" s="290" t="s">
        <v>2206</v>
      </c>
      <c r="T481" s="63"/>
      <c r="U481" s="63"/>
      <c r="V481" s="63"/>
      <c r="W481" s="63"/>
      <c r="X481" s="63"/>
      <c r="Y481" s="63"/>
      <c r="Z481" s="63"/>
      <c r="AA481" s="63"/>
      <c r="AB481" s="63"/>
      <c r="AC481" s="285"/>
      <c r="AD481" s="285"/>
    </row>
    <row r="482" spans="1:30" s="26" customFormat="1" ht="54" customHeight="1">
      <c r="A482" s="295" t="s">
        <v>2530</v>
      </c>
      <c r="B482" s="280" t="s">
        <v>1993</v>
      </c>
      <c r="C482" s="277" t="s">
        <v>117</v>
      </c>
      <c r="D482" s="94"/>
      <c r="E482" s="94"/>
      <c r="F482" s="94"/>
      <c r="G482" s="204" t="s">
        <v>1832</v>
      </c>
      <c r="H482" s="63" t="s">
        <v>1994</v>
      </c>
      <c r="I482" s="214"/>
      <c r="J482" s="62">
        <f>COUNTIF(Table48[[#This Row],[Core Set of Children’s Health Care Quality Measures for Medicaid and CHIP (Child Core Set)
Version date: 03/2015]:[
CMS Medicare Part C &amp; D Star Ratings Measures
Version date: 10/2014 (2015) and 2/20/2015 (2016)]],"*yes*")</f>
        <v>1</v>
      </c>
      <c r="K482" s="63"/>
      <c r="L482" s="63"/>
      <c r="M482" s="63"/>
      <c r="N482" s="63"/>
      <c r="O482" s="63"/>
      <c r="P482" s="63"/>
      <c r="Q482" s="63"/>
      <c r="R482" s="63"/>
      <c r="S482" s="290" t="s">
        <v>2207</v>
      </c>
      <c r="T482" s="63"/>
      <c r="U482" s="63"/>
      <c r="V482" s="63"/>
      <c r="W482" s="63"/>
      <c r="X482" s="63"/>
      <c r="Y482" s="63"/>
      <c r="Z482" s="63"/>
      <c r="AA482" s="63"/>
      <c r="AB482" s="63"/>
      <c r="AC482" s="285"/>
      <c r="AD482" s="285"/>
    </row>
    <row r="483" spans="1:30" s="26" customFormat="1" ht="54" customHeight="1">
      <c r="A483" s="295" t="s">
        <v>2531</v>
      </c>
      <c r="B483" s="280" t="s">
        <v>1995</v>
      </c>
      <c r="C483" s="277" t="s">
        <v>117</v>
      </c>
      <c r="D483" s="94"/>
      <c r="E483" s="94"/>
      <c r="F483" s="94"/>
      <c r="G483" s="204" t="s">
        <v>1832</v>
      </c>
      <c r="H483" s="63" t="s">
        <v>1996</v>
      </c>
      <c r="I483" s="214"/>
      <c r="J483" s="62">
        <f>COUNTIF(Table48[[#This Row],[Core Set of Children’s Health Care Quality Measures for Medicaid and CHIP (Child Core Set)
Version date: 03/2015]:[
CMS Medicare Part C &amp; D Star Ratings Measures
Version date: 10/2014 (2015) and 2/20/2015 (2016)]],"*yes*")</f>
        <v>1</v>
      </c>
      <c r="K483" s="63"/>
      <c r="L483" s="63"/>
      <c r="M483" s="63"/>
      <c r="N483" s="63"/>
      <c r="O483" s="63"/>
      <c r="P483" s="63"/>
      <c r="Q483" s="63"/>
      <c r="R483" s="63"/>
      <c r="S483" s="290" t="s">
        <v>2208</v>
      </c>
      <c r="T483" s="63"/>
      <c r="U483" s="63"/>
      <c r="V483" s="63"/>
      <c r="W483" s="63"/>
      <c r="X483" s="63"/>
      <c r="Y483" s="63"/>
      <c r="Z483" s="63"/>
      <c r="AA483" s="63"/>
      <c r="AB483" s="63"/>
      <c r="AC483" s="285"/>
      <c r="AD483" s="285"/>
    </row>
    <row r="484" spans="1:30" s="26" customFormat="1" ht="54" customHeight="1">
      <c r="A484" s="295" t="s">
        <v>2532</v>
      </c>
      <c r="B484" s="280" t="s">
        <v>1997</v>
      </c>
      <c r="C484" s="277" t="s">
        <v>117</v>
      </c>
      <c r="D484" s="94"/>
      <c r="E484" s="94"/>
      <c r="F484" s="94"/>
      <c r="G484" s="204" t="s">
        <v>4</v>
      </c>
      <c r="H484" s="63" t="s">
        <v>1998</v>
      </c>
      <c r="I484" s="214"/>
      <c r="J484" s="62">
        <f>COUNTIF(Table48[[#This Row],[Core Set of Children’s Health Care Quality Measures for Medicaid and CHIP (Child Core Set)
Version date: 03/2015]:[
CMS Medicare Part C &amp; D Star Ratings Measures
Version date: 10/2014 (2015) and 2/20/2015 (2016)]],"*yes*")</f>
        <v>1</v>
      </c>
      <c r="K484" s="63"/>
      <c r="L484" s="63"/>
      <c r="M484" s="63"/>
      <c r="N484" s="63"/>
      <c r="O484" s="63"/>
      <c r="P484" s="63"/>
      <c r="Q484" s="63"/>
      <c r="R484" s="63"/>
      <c r="S484" s="290" t="s">
        <v>2209</v>
      </c>
      <c r="T484" s="63"/>
      <c r="U484" s="63"/>
      <c r="V484" s="63"/>
      <c r="W484" s="63"/>
      <c r="X484" s="63"/>
      <c r="Y484" s="63"/>
      <c r="Z484" s="63"/>
      <c r="AA484" s="63"/>
      <c r="AB484" s="63"/>
      <c r="AC484" s="285"/>
      <c r="AD484" s="285"/>
    </row>
    <row r="485" spans="1:30" s="26" customFormat="1" ht="54" customHeight="1">
      <c r="A485" s="295" t="s">
        <v>2533</v>
      </c>
      <c r="B485" s="280" t="s">
        <v>1999</v>
      </c>
      <c r="C485" s="277" t="s">
        <v>117</v>
      </c>
      <c r="D485" s="94"/>
      <c r="E485" s="94"/>
      <c r="F485" s="94"/>
      <c r="G485" s="204" t="s">
        <v>4</v>
      </c>
      <c r="H485" s="63" t="s">
        <v>2000</v>
      </c>
      <c r="I485" s="214"/>
      <c r="J485" s="62">
        <f>COUNTIF(Table48[[#This Row],[Core Set of Children’s Health Care Quality Measures for Medicaid and CHIP (Child Core Set)
Version date: 03/2015]:[
CMS Medicare Part C &amp; D Star Ratings Measures
Version date: 10/2014 (2015) and 2/20/2015 (2016)]],"*yes*")</f>
        <v>1</v>
      </c>
      <c r="K485" s="63"/>
      <c r="L485" s="63"/>
      <c r="M485" s="63"/>
      <c r="N485" s="63"/>
      <c r="O485" s="63"/>
      <c r="P485" s="63"/>
      <c r="Q485" s="63"/>
      <c r="R485" s="63"/>
      <c r="S485" s="290" t="s">
        <v>2210</v>
      </c>
      <c r="T485" s="63"/>
      <c r="U485" s="63"/>
      <c r="V485" s="63"/>
      <c r="W485" s="63"/>
      <c r="X485" s="63"/>
      <c r="Y485" s="63"/>
      <c r="Z485" s="63"/>
      <c r="AA485" s="63"/>
      <c r="AB485" s="63"/>
      <c r="AC485" s="285"/>
      <c r="AD485" s="285"/>
    </row>
    <row r="486" spans="1:30" s="26" customFormat="1" ht="54" customHeight="1">
      <c r="A486" s="295" t="s">
        <v>2534</v>
      </c>
      <c r="B486" s="280" t="s">
        <v>2001</v>
      </c>
      <c r="C486" s="277" t="s">
        <v>117</v>
      </c>
      <c r="D486" s="94"/>
      <c r="E486" s="94"/>
      <c r="F486" s="94"/>
      <c r="G486" s="204" t="s">
        <v>1819</v>
      </c>
      <c r="H486" s="63" t="s">
        <v>2603</v>
      </c>
      <c r="I486" s="214"/>
      <c r="J486" s="62">
        <f>COUNTIF(Table48[[#This Row],[Core Set of Children’s Health Care Quality Measures for Medicaid and CHIP (Child Core Set)
Version date: 03/2015]:[
CMS Medicare Part C &amp; D Star Ratings Measures
Version date: 10/2014 (2015) and 2/20/2015 (2016)]],"*yes*")</f>
        <v>1</v>
      </c>
      <c r="K486" s="63"/>
      <c r="L486" s="63"/>
      <c r="M486" s="63"/>
      <c r="N486" s="63"/>
      <c r="O486" s="63"/>
      <c r="P486" s="63"/>
      <c r="Q486" s="63"/>
      <c r="R486" s="63"/>
      <c r="S486" s="290" t="s">
        <v>2211</v>
      </c>
      <c r="T486" s="63"/>
      <c r="U486" s="63"/>
      <c r="V486" s="63"/>
      <c r="W486" s="63"/>
      <c r="X486" s="63"/>
      <c r="Y486" s="63"/>
      <c r="Z486" s="63"/>
      <c r="AA486" s="63"/>
      <c r="AB486" s="63"/>
      <c r="AC486" s="285"/>
      <c r="AD486" s="285"/>
    </row>
    <row r="487" spans="1:30" s="26" customFormat="1" ht="54" customHeight="1">
      <c r="A487" s="295" t="s">
        <v>2538</v>
      </c>
      <c r="B487" s="280" t="s">
        <v>2002</v>
      </c>
      <c r="C487" s="277" t="s">
        <v>117</v>
      </c>
      <c r="D487" s="94"/>
      <c r="E487" s="94"/>
      <c r="F487" s="94"/>
      <c r="G487" s="204" t="s">
        <v>2003</v>
      </c>
      <c r="H487" s="63" t="s">
        <v>2805</v>
      </c>
      <c r="I487" s="214"/>
      <c r="J487" s="62">
        <f>COUNTIF(Table48[[#This Row],[Core Set of Children’s Health Care Quality Measures for Medicaid and CHIP (Child Core Set)
Version date: 03/2015]:[
CMS Medicare Part C &amp; D Star Ratings Measures
Version date: 10/2014 (2015) and 2/20/2015 (2016)]],"*yes*")</f>
        <v>1</v>
      </c>
      <c r="K487" s="63"/>
      <c r="L487" s="63"/>
      <c r="M487" s="63"/>
      <c r="N487" s="63"/>
      <c r="O487" s="63"/>
      <c r="P487" s="63"/>
      <c r="Q487" s="63"/>
      <c r="R487" s="63"/>
      <c r="S487" s="290" t="s">
        <v>2212</v>
      </c>
      <c r="T487" s="63"/>
      <c r="U487" s="63"/>
      <c r="V487" s="63"/>
      <c r="W487" s="63"/>
      <c r="X487" s="63"/>
      <c r="Y487" s="63"/>
      <c r="Z487" s="63"/>
      <c r="AA487" s="63"/>
      <c r="AB487" s="63"/>
      <c r="AC487" s="285"/>
      <c r="AD487" s="285"/>
    </row>
    <row r="488" spans="1:30" s="26" customFormat="1" ht="54" customHeight="1">
      <c r="A488" s="295" t="s">
        <v>2539</v>
      </c>
      <c r="B488" s="280" t="s">
        <v>2004</v>
      </c>
      <c r="C488" s="277" t="s">
        <v>117</v>
      </c>
      <c r="D488" s="94"/>
      <c r="E488" s="94"/>
      <c r="F488" s="94"/>
      <c r="G488" s="204" t="s">
        <v>1848</v>
      </c>
      <c r="H488" s="63" t="s">
        <v>2005</v>
      </c>
      <c r="I488" s="214"/>
      <c r="J488" s="62">
        <f>COUNTIF(Table48[[#This Row],[Core Set of Children’s Health Care Quality Measures for Medicaid and CHIP (Child Core Set)
Version date: 03/2015]:[
CMS Medicare Part C &amp; D Star Ratings Measures
Version date: 10/2014 (2015) and 2/20/2015 (2016)]],"*yes*")</f>
        <v>1</v>
      </c>
      <c r="K488" s="63"/>
      <c r="L488" s="63"/>
      <c r="M488" s="63"/>
      <c r="N488" s="63"/>
      <c r="O488" s="63"/>
      <c r="P488" s="63"/>
      <c r="Q488" s="63"/>
      <c r="R488" s="63"/>
      <c r="S488" s="290" t="s">
        <v>2213</v>
      </c>
      <c r="T488" s="63"/>
      <c r="U488" s="63"/>
      <c r="V488" s="63"/>
      <c r="W488" s="63"/>
      <c r="X488" s="63"/>
      <c r="Y488" s="63"/>
      <c r="Z488" s="63"/>
      <c r="AA488" s="63"/>
      <c r="AB488" s="63"/>
      <c r="AC488" s="285"/>
      <c r="AD488" s="285"/>
    </row>
    <row r="489" spans="1:30" s="26" customFormat="1" ht="54" customHeight="1">
      <c r="A489" s="295" t="s">
        <v>2543</v>
      </c>
      <c r="B489" s="280" t="s">
        <v>2006</v>
      </c>
      <c r="C489" s="277" t="s">
        <v>117</v>
      </c>
      <c r="D489" s="94"/>
      <c r="E489" s="94"/>
      <c r="F489" s="94"/>
      <c r="G489" s="204" t="s">
        <v>2007</v>
      </c>
      <c r="H489" s="63" t="s">
        <v>2008</v>
      </c>
      <c r="I489" s="214"/>
      <c r="J489" s="62">
        <f>COUNTIF(Table48[[#This Row],[Core Set of Children’s Health Care Quality Measures for Medicaid and CHIP (Child Core Set)
Version date: 03/2015]:[
CMS Medicare Part C &amp; D Star Ratings Measures
Version date: 10/2014 (2015) and 2/20/2015 (2016)]],"*yes*")</f>
        <v>1</v>
      </c>
      <c r="K489" s="63"/>
      <c r="L489" s="63"/>
      <c r="M489" s="63"/>
      <c r="N489" s="63"/>
      <c r="O489" s="63"/>
      <c r="P489" s="63"/>
      <c r="Q489" s="63"/>
      <c r="R489" s="63"/>
      <c r="S489" s="290" t="s">
        <v>2214</v>
      </c>
      <c r="T489" s="63"/>
      <c r="U489" s="63"/>
      <c r="V489" s="63"/>
      <c r="W489" s="63"/>
      <c r="X489" s="63"/>
      <c r="Y489" s="63"/>
      <c r="Z489" s="63"/>
      <c r="AA489" s="63"/>
      <c r="AB489" s="63"/>
      <c r="AC489" s="285"/>
      <c r="AD489" s="285"/>
    </row>
    <row r="490" spans="1:30" s="26" customFormat="1" ht="54" customHeight="1">
      <c r="A490" s="295" t="s">
        <v>2545</v>
      </c>
      <c r="B490" s="280" t="s">
        <v>2009</v>
      </c>
      <c r="C490" s="277" t="s">
        <v>117</v>
      </c>
      <c r="D490" s="94"/>
      <c r="E490" s="94"/>
      <c r="F490" s="94"/>
      <c r="G490" s="204" t="s">
        <v>2010</v>
      </c>
      <c r="H490" s="63" t="s">
        <v>2605</v>
      </c>
      <c r="I490" s="214"/>
      <c r="J490" s="62">
        <f>COUNTIF(Table48[[#This Row],[Core Set of Children’s Health Care Quality Measures for Medicaid and CHIP (Child Core Set)
Version date: 03/2015]:[
CMS Medicare Part C &amp; D Star Ratings Measures
Version date: 10/2014 (2015) and 2/20/2015 (2016)]],"*yes*")</f>
        <v>1</v>
      </c>
      <c r="K490" s="63"/>
      <c r="L490" s="63"/>
      <c r="M490" s="63"/>
      <c r="N490" s="63"/>
      <c r="O490" s="63"/>
      <c r="P490" s="63"/>
      <c r="Q490" s="63"/>
      <c r="R490" s="63"/>
      <c r="S490" s="290" t="s">
        <v>2215</v>
      </c>
      <c r="T490" s="63"/>
      <c r="U490" s="63"/>
      <c r="V490" s="63"/>
      <c r="W490" s="63"/>
      <c r="X490" s="63"/>
      <c r="Y490" s="63"/>
      <c r="Z490" s="63"/>
      <c r="AA490" s="63"/>
      <c r="AB490" s="63"/>
      <c r="AC490" s="285"/>
      <c r="AD490" s="285"/>
    </row>
    <row r="491" spans="1:30" s="26" customFormat="1" ht="54" customHeight="1">
      <c r="A491" s="295" t="s">
        <v>2546</v>
      </c>
      <c r="B491" s="280" t="s">
        <v>2011</v>
      </c>
      <c r="C491" s="277" t="s">
        <v>117</v>
      </c>
      <c r="D491" s="94"/>
      <c r="E491" s="94"/>
      <c r="F491" s="94"/>
      <c r="G491" s="204" t="s">
        <v>2010</v>
      </c>
      <c r="H491" s="63" t="s">
        <v>2012</v>
      </c>
      <c r="I491" s="214"/>
      <c r="J491" s="62">
        <f>COUNTIF(Table48[[#This Row],[Core Set of Children’s Health Care Quality Measures for Medicaid and CHIP (Child Core Set)
Version date: 03/2015]:[
CMS Medicare Part C &amp; D Star Ratings Measures
Version date: 10/2014 (2015) and 2/20/2015 (2016)]],"*yes*")</f>
        <v>1</v>
      </c>
      <c r="K491" s="63"/>
      <c r="L491" s="63"/>
      <c r="M491" s="63"/>
      <c r="N491" s="63"/>
      <c r="O491" s="63"/>
      <c r="P491" s="63"/>
      <c r="Q491" s="63"/>
      <c r="R491" s="63"/>
      <c r="S491" s="290" t="s">
        <v>2165</v>
      </c>
      <c r="T491" s="63"/>
      <c r="U491" s="63"/>
      <c r="V491" s="63"/>
      <c r="W491" s="63"/>
      <c r="X491" s="63"/>
      <c r="Y491" s="63"/>
      <c r="Z491" s="63"/>
      <c r="AA491" s="63"/>
      <c r="AB491" s="63"/>
      <c r="AC491" s="285"/>
      <c r="AD491" s="285"/>
    </row>
    <row r="492" spans="1:30" s="26" customFormat="1" ht="54" customHeight="1">
      <c r="A492" s="295" t="s">
        <v>2547</v>
      </c>
      <c r="B492" s="280" t="s">
        <v>2013</v>
      </c>
      <c r="C492" s="277" t="s">
        <v>117</v>
      </c>
      <c r="D492" s="94"/>
      <c r="E492" s="94"/>
      <c r="F492" s="94"/>
      <c r="G492" s="204" t="s">
        <v>2010</v>
      </c>
      <c r="H492" s="63" t="s">
        <v>2014</v>
      </c>
      <c r="I492" s="214"/>
      <c r="J492" s="62">
        <f>COUNTIF(Table48[[#This Row],[Core Set of Children’s Health Care Quality Measures for Medicaid and CHIP (Child Core Set)
Version date: 03/2015]:[
CMS Medicare Part C &amp; D Star Ratings Measures
Version date: 10/2014 (2015) and 2/20/2015 (2016)]],"*yes*")</f>
        <v>1</v>
      </c>
      <c r="K492" s="63"/>
      <c r="L492" s="63"/>
      <c r="M492" s="63"/>
      <c r="N492" s="63"/>
      <c r="O492" s="63"/>
      <c r="P492" s="63"/>
      <c r="Q492" s="63"/>
      <c r="R492" s="63"/>
      <c r="S492" s="290" t="s">
        <v>2164</v>
      </c>
      <c r="T492" s="63"/>
      <c r="U492" s="63"/>
      <c r="V492" s="63"/>
      <c r="W492" s="63"/>
      <c r="X492" s="63"/>
      <c r="Y492" s="63"/>
      <c r="Z492" s="63"/>
      <c r="AA492" s="63"/>
      <c r="AB492" s="63"/>
      <c r="AC492" s="285"/>
      <c r="AD492" s="285"/>
    </row>
    <row r="493" spans="1:30" s="26" customFormat="1" ht="54" customHeight="1" thickBot="1">
      <c r="A493" s="295" t="s">
        <v>2548</v>
      </c>
      <c r="B493" s="280" t="s">
        <v>2015</v>
      </c>
      <c r="C493" s="277" t="s">
        <v>117</v>
      </c>
      <c r="D493" s="94"/>
      <c r="E493" s="94"/>
      <c r="F493" s="94"/>
      <c r="G493" s="204" t="s">
        <v>2010</v>
      </c>
      <c r="H493" s="63" t="s">
        <v>2016</v>
      </c>
      <c r="I493" s="214"/>
      <c r="J493" s="62">
        <f>COUNTIF(Table48[[#This Row],[Core Set of Children’s Health Care Quality Measures for Medicaid and CHIP (Child Core Set)
Version date: 03/2015]:[
CMS Medicare Part C &amp; D Star Ratings Measures
Version date: 10/2014 (2015) and 2/20/2015 (2016)]],"*yes*")</f>
        <v>1</v>
      </c>
      <c r="K493" s="63"/>
      <c r="L493" s="63"/>
      <c r="M493" s="63"/>
      <c r="N493" s="63"/>
      <c r="O493" s="63"/>
      <c r="P493" s="63"/>
      <c r="Q493" s="63"/>
      <c r="R493" s="63"/>
      <c r="S493" s="313" t="s">
        <v>2163</v>
      </c>
      <c r="T493" s="63"/>
      <c r="U493" s="63"/>
      <c r="V493" s="63"/>
      <c r="W493" s="63"/>
      <c r="X493" s="63"/>
      <c r="Y493" s="63"/>
      <c r="Z493" s="63"/>
      <c r="AA493" s="63"/>
      <c r="AB493" s="63"/>
      <c r="AC493" s="285"/>
      <c r="AD493" s="285"/>
    </row>
    <row r="494" spans="1:30" s="26" customFormat="1" ht="90.75" thickTop="1">
      <c r="A494" s="294" t="s">
        <v>2549</v>
      </c>
      <c r="B494" s="279" t="s">
        <v>2017</v>
      </c>
      <c r="C494" s="84" t="s">
        <v>117</v>
      </c>
      <c r="D494" s="98"/>
      <c r="E494" s="94"/>
      <c r="F494" s="94"/>
      <c r="G494" s="96" t="s">
        <v>2018</v>
      </c>
      <c r="H494" s="66" t="s">
        <v>2019</v>
      </c>
      <c r="I494" s="214"/>
      <c r="J494" s="62">
        <f>COUNTIF(Table48[[#This Row],[Core Set of Children’s Health Care Quality Measures for Medicaid and CHIP (Child Core Set)
Version date: 03/2015]:[
CMS Medicare Part C &amp; D Star Ratings Measures
Version date: 10/2014 (2015) and 2/20/2015 (2016)]],"*yes*")</f>
        <v>1</v>
      </c>
      <c r="K494" s="63"/>
      <c r="L494" s="63"/>
      <c r="M494" s="63"/>
      <c r="N494" s="63"/>
      <c r="O494" s="63"/>
      <c r="P494" s="63"/>
      <c r="Q494" s="63"/>
      <c r="R494" s="63"/>
      <c r="S494" s="287" t="s">
        <v>2162</v>
      </c>
      <c r="T494" s="63"/>
      <c r="U494" s="63"/>
      <c r="V494" s="63"/>
      <c r="W494" s="63"/>
      <c r="X494" s="63"/>
      <c r="Y494" s="63"/>
      <c r="Z494" s="63"/>
      <c r="AA494" s="63"/>
      <c r="AB494" s="63"/>
      <c r="AC494" s="285"/>
      <c r="AD494" s="285"/>
    </row>
    <row r="495" spans="1:30" s="26" customFormat="1" ht="90">
      <c r="A495" s="295" t="s">
        <v>2550</v>
      </c>
      <c r="B495" s="279" t="s">
        <v>2020</v>
      </c>
      <c r="C495" s="84" t="s">
        <v>117</v>
      </c>
      <c r="D495" s="94"/>
      <c r="E495" s="94"/>
      <c r="F495" s="94"/>
      <c r="G495" s="204" t="s">
        <v>2018</v>
      </c>
      <c r="H495" s="63" t="s">
        <v>2021</v>
      </c>
      <c r="I495" s="214"/>
      <c r="J495" s="62">
        <f>COUNTIF(Table48[[#This Row],[Core Set of Children’s Health Care Quality Measures for Medicaid and CHIP (Child Core Set)
Version date: 03/2015]:[
CMS Medicare Part C &amp; D Star Ratings Measures
Version date: 10/2014 (2015) and 2/20/2015 (2016)]],"*yes*")</f>
        <v>1</v>
      </c>
      <c r="K495" s="63"/>
      <c r="L495" s="63"/>
      <c r="M495" s="63"/>
      <c r="N495" s="63"/>
      <c r="O495" s="63"/>
      <c r="P495" s="63"/>
      <c r="Q495" s="63"/>
      <c r="R495" s="63"/>
      <c r="S495" s="287" t="s">
        <v>2161</v>
      </c>
      <c r="T495" s="63"/>
      <c r="U495" s="63"/>
      <c r="V495" s="63"/>
      <c r="W495" s="63"/>
      <c r="X495" s="63"/>
      <c r="Y495" s="63"/>
      <c r="Z495" s="63"/>
      <c r="AA495" s="63"/>
      <c r="AB495" s="63"/>
      <c r="AC495" s="285"/>
      <c r="AD495" s="285"/>
    </row>
    <row r="496" spans="1:30" s="26" customFormat="1" ht="90">
      <c r="A496" s="295" t="s">
        <v>2551</v>
      </c>
      <c r="B496" s="279" t="s">
        <v>2022</v>
      </c>
      <c r="C496" s="84" t="s">
        <v>117</v>
      </c>
      <c r="D496" s="94"/>
      <c r="E496" s="94"/>
      <c r="F496" s="94"/>
      <c r="G496" s="204" t="s">
        <v>2018</v>
      </c>
      <c r="H496" s="63" t="s">
        <v>2023</v>
      </c>
      <c r="I496" s="214"/>
      <c r="J496" s="62">
        <f>COUNTIF(Table48[[#This Row],[Core Set of Children’s Health Care Quality Measures for Medicaid and CHIP (Child Core Set)
Version date: 03/2015]:[
CMS Medicare Part C &amp; D Star Ratings Measures
Version date: 10/2014 (2015) and 2/20/2015 (2016)]],"*yes*")</f>
        <v>1</v>
      </c>
      <c r="K496" s="63"/>
      <c r="L496" s="63"/>
      <c r="M496" s="63"/>
      <c r="N496" s="63"/>
      <c r="O496" s="63"/>
      <c r="P496" s="63"/>
      <c r="Q496" s="63"/>
      <c r="R496" s="63"/>
      <c r="S496" s="287" t="s">
        <v>2160</v>
      </c>
      <c r="T496" s="63"/>
      <c r="U496" s="63"/>
      <c r="V496" s="63"/>
      <c r="W496" s="63"/>
      <c r="X496" s="63"/>
      <c r="Y496" s="63"/>
      <c r="Z496" s="63"/>
      <c r="AA496" s="63"/>
      <c r="AB496" s="63"/>
      <c r="AC496" s="285"/>
      <c r="AD496" s="285"/>
    </row>
    <row r="497" spans="1:30" s="26" customFormat="1" ht="54">
      <c r="A497" s="295" t="s">
        <v>2552</v>
      </c>
      <c r="B497" s="279" t="s">
        <v>2024</v>
      </c>
      <c r="C497" s="84" t="s">
        <v>117</v>
      </c>
      <c r="D497" s="94"/>
      <c r="E497" s="94"/>
      <c r="F497" s="94"/>
      <c r="G497" s="204" t="s">
        <v>2018</v>
      </c>
      <c r="H497" s="63" t="s">
        <v>2025</v>
      </c>
      <c r="I497" s="214"/>
      <c r="J497" s="62">
        <f>COUNTIF(Table48[[#This Row],[Core Set of Children’s Health Care Quality Measures for Medicaid and CHIP (Child Core Set)
Version date: 03/2015]:[
CMS Medicare Part C &amp; D Star Ratings Measures
Version date: 10/2014 (2015) and 2/20/2015 (2016)]],"*yes*")</f>
        <v>1</v>
      </c>
      <c r="K497" s="63"/>
      <c r="L497" s="63"/>
      <c r="M497" s="63"/>
      <c r="N497" s="63"/>
      <c r="O497" s="63"/>
      <c r="P497" s="63"/>
      <c r="Q497" s="63"/>
      <c r="R497" s="63"/>
      <c r="S497" s="287" t="s">
        <v>2159</v>
      </c>
      <c r="T497" s="63"/>
      <c r="U497" s="63"/>
      <c r="V497" s="63"/>
      <c r="W497" s="63"/>
      <c r="X497" s="63"/>
      <c r="Y497" s="63"/>
      <c r="Z497" s="63"/>
      <c r="AA497" s="63"/>
      <c r="AB497" s="63"/>
      <c r="AC497" s="285"/>
      <c r="AD497" s="285"/>
    </row>
    <row r="498" spans="1:30" s="26" customFormat="1" ht="198">
      <c r="A498" s="295" t="s">
        <v>2553</v>
      </c>
      <c r="B498" s="279" t="s">
        <v>2026</v>
      </c>
      <c r="C498" s="84" t="s">
        <v>117</v>
      </c>
      <c r="D498" s="94"/>
      <c r="E498" s="94"/>
      <c r="F498" s="94"/>
      <c r="G498" s="204" t="s">
        <v>2018</v>
      </c>
      <c r="H498" s="63" t="s">
        <v>2027</v>
      </c>
      <c r="I498" s="214"/>
      <c r="J498" s="62">
        <f>COUNTIF(Table48[[#This Row],[Core Set of Children’s Health Care Quality Measures for Medicaid and CHIP (Child Core Set)
Version date: 03/2015]:[
CMS Medicare Part C &amp; D Star Ratings Measures
Version date: 10/2014 (2015) and 2/20/2015 (2016)]],"*yes*")</f>
        <v>1</v>
      </c>
      <c r="K498" s="63"/>
      <c r="L498" s="63"/>
      <c r="M498" s="63"/>
      <c r="N498" s="63"/>
      <c r="O498" s="63"/>
      <c r="P498" s="63"/>
      <c r="Q498" s="63"/>
      <c r="R498" s="63"/>
      <c r="S498" s="287" t="s">
        <v>2158</v>
      </c>
      <c r="T498" s="63"/>
      <c r="U498" s="63"/>
      <c r="V498" s="63"/>
      <c r="W498" s="63"/>
      <c r="X498" s="63"/>
      <c r="Y498" s="63"/>
      <c r="Z498" s="63"/>
      <c r="AA498" s="63"/>
      <c r="AB498" s="63"/>
      <c r="AC498" s="285"/>
      <c r="AD498" s="285"/>
    </row>
    <row r="499" spans="1:30" s="26" customFormat="1" ht="54" customHeight="1">
      <c r="A499" s="295" t="s">
        <v>2554</v>
      </c>
      <c r="B499" s="279" t="s">
        <v>2028</v>
      </c>
      <c r="C499" s="84" t="s">
        <v>117</v>
      </c>
      <c r="D499" s="94"/>
      <c r="E499" s="94"/>
      <c r="F499" s="94"/>
      <c r="G499" s="204" t="s">
        <v>1810</v>
      </c>
      <c r="H499" s="63" t="s">
        <v>2029</v>
      </c>
      <c r="I499" s="214"/>
      <c r="J499" s="62">
        <f>COUNTIF(Table48[[#This Row],[Core Set of Children’s Health Care Quality Measures for Medicaid and CHIP (Child Core Set)
Version date: 03/2015]:[
CMS Medicare Part C &amp; D Star Ratings Measures
Version date: 10/2014 (2015) and 2/20/2015 (2016)]],"*yes*")</f>
        <v>1</v>
      </c>
      <c r="K499" s="63"/>
      <c r="L499" s="63"/>
      <c r="M499" s="63"/>
      <c r="N499" s="63"/>
      <c r="O499" s="63"/>
      <c r="P499" s="63"/>
      <c r="Q499" s="63"/>
      <c r="R499" s="63"/>
      <c r="S499" s="287" t="s">
        <v>2157</v>
      </c>
      <c r="T499" s="63"/>
      <c r="U499" s="63"/>
      <c r="V499" s="63"/>
      <c r="W499" s="63"/>
      <c r="X499" s="63"/>
      <c r="Y499" s="63"/>
      <c r="Z499" s="63"/>
      <c r="AA499" s="63"/>
      <c r="AB499" s="63"/>
      <c r="AC499" s="285"/>
      <c r="AD499" s="285"/>
    </row>
    <row r="500" spans="1:30" s="26" customFormat="1" ht="54" customHeight="1">
      <c r="A500" s="295" t="s">
        <v>2555</v>
      </c>
      <c r="B500" s="279" t="s">
        <v>2030</v>
      </c>
      <c r="C500" s="84" t="s">
        <v>117</v>
      </c>
      <c r="D500" s="94"/>
      <c r="E500" s="94"/>
      <c r="F500" s="94"/>
      <c r="G500" s="204" t="s">
        <v>1810</v>
      </c>
      <c r="H500" s="63" t="s">
        <v>2031</v>
      </c>
      <c r="I500" s="214"/>
      <c r="J500" s="62">
        <f>COUNTIF(Table48[[#This Row],[Core Set of Children’s Health Care Quality Measures for Medicaid and CHIP (Child Core Set)
Version date: 03/2015]:[
CMS Medicare Part C &amp; D Star Ratings Measures
Version date: 10/2014 (2015) and 2/20/2015 (2016)]],"*yes*")</f>
        <v>1</v>
      </c>
      <c r="K500" s="63"/>
      <c r="L500" s="63"/>
      <c r="M500" s="63"/>
      <c r="N500" s="63"/>
      <c r="O500" s="63"/>
      <c r="P500" s="63"/>
      <c r="Q500" s="63"/>
      <c r="R500" s="63"/>
      <c r="S500" s="287" t="s">
        <v>2156</v>
      </c>
      <c r="T500" s="63"/>
      <c r="U500" s="63"/>
      <c r="V500" s="63"/>
      <c r="W500" s="63"/>
      <c r="X500" s="63"/>
      <c r="Y500" s="63"/>
      <c r="Z500" s="63"/>
      <c r="AA500" s="63"/>
      <c r="AB500" s="63"/>
      <c r="AC500" s="285"/>
      <c r="AD500" s="285"/>
    </row>
    <row r="501" spans="1:30" s="26" customFormat="1" ht="54" customHeight="1">
      <c r="A501" s="295" t="s">
        <v>2556</v>
      </c>
      <c r="B501" s="279" t="s">
        <v>2032</v>
      </c>
      <c r="C501" s="84" t="s">
        <v>117</v>
      </c>
      <c r="D501" s="94"/>
      <c r="E501" s="94"/>
      <c r="F501" s="94"/>
      <c r="G501" s="204" t="s">
        <v>1810</v>
      </c>
      <c r="H501" s="63" t="s">
        <v>2033</v>
      </c>
      <c r="I501" s="214"/>
      <c r="J501" s="62">
        <f>COUNTIF(Table48[[#This Row],[Core Set of Children’s Health Care Quality Measures for Medicaid and CHIP (Child Core Set)
Version date: 03/2015]:[
CMS Medicare Part C &amp; D Star Ratings Measures
Version date: 10/2014 (2015) and 2/20/2015 (2016)]],"*yes*")</f>
        <v>1</v>
      </c>
      <c r="K501" s="63"/>
      <c r="L501" s="63"/>
      <c r="M501" s="63"/>
      <c r="N501" s="63"/>
      <c r="O501" s="63"/>
      <c r="P501" s="63"/>
      <c r="Q501" s="63"/>
      <c r="R501" s="63"/>
      <c r="S501" s="287" t="s">
        <v>2155</v>
      </c>
      <c r="T501" s="63"/>
      <c r="U501" s="63"/>
      <c r="V501" s="63"/>
      <c r="W501" s="63"/>
      <c r="X501" s="63"/>
      <c r="Y501" s="63"/>
      <c r="Z501" s="63"/>
      <c r="AA501" s="63"/>
      <c r="AB501" s="63"/>
      <c r="AC501" s="285"/>
      <c r="AD501" s="285"/>
    </row>
    <row r="502" spans="1:30" s="26" customFormat="1" ht="54" customHeight="1">
      <c r="A502" s="295" t="s">
        <v>2557</v>
      </c>
      <c r="B502" s="279" t="s">
        <v>2034</v>
      </c>
      <c r="C502" s="84" t="s">
        <v>117</v>
      </c>
      <c r="D502" s="94"/>
      <c r="E502" s="94"/>
      <c r="F502" s="94"/>
      <c r="G502" s="204" t="s">
        <v>1810</v>
      </c>
      <c r="H502" s="63" t="s">
        <v>2035</v>
      </c>
      <c r="I502" s="214"/>
      <c r="J502" s="62">
        <f>COUNTIF(Table48[[#This Row],[Core Set of Children’s Health Care Quality Measures for Medicaid and CHIP (Child Core Set)
Version date: 03/2015]:[
CMS Medicare Part C &amp; D Star Ratings Measures
Version date: 10/2014 (2015) and 2/20/2015 (2016)]],"*yes*")</f>
        <v>1</v>
      </c>
      <c r="K502" s="63"/>
      <c r="L502" s="63"/>
      <c r="M502" s="63"/>
      <c r="N502" s="63"/>
      <c r="O502" s="63"/>
      <c r="P502" s="63"/>
      <c r="Q502" s="63"/>
      <c r="R502" s="63"/>
      <c r="S502" s="287" t="s">
        <v>2154</v>
      </c>
      <c r="T502" s="63"/>
      <c r="U502" s="63"/>
      <c r="V502" s="63"/>
      <c r="W502" s="63"/>
      <c r="X502" s="63"/>
      <c r="Y502" s="63"/>
      <c r="Z502" s="63"/>
      <c r="AA502" s="63"/>
      <c r="AB502" s="63"/>
      <c r="AC502" s="285"/>
      <c r="AD502" s="285"/>
    </row>
    <row r="503" spans="1:30" s="26" customFormat="1" ht="54" customHeight="1">
      <c r="A503" s="295" t="s">
        <v>2558</v>
      </c>
      <c r="B503" s="279" t="s">
        <v>2036</v>
      </c>
      <c r="C503" s="84" t="s">
        <v>117</v>
      </c>
      <c r="D503" s="94"/>
      <c r="E503" s="94"/>
      <c r="F503" s="94"/>
      <c r="G503" s="204" t="s">
        <v>1810</v>
      </c>
      <c r="H503" s="63" t="s">
        <v>2037</v>
      </c>
      <c r="I503" s="214"/>
      <c r="J503" s="62">
        <f>COUNTIF(Table48[[#This Row],[Core Set of Children’s Health Care Quality Measures for Medicaid and CHIP (Child Core Set)
Version date: 03/2015]:[
CMS Medicare Part C &amp; D Star Ratings Measures
Version date: 10/2014 (2015) and 2/20/2015 (2016)]],"*yes*")</f>
        <v>1</v>
      </c>
      <c r="K503" s="63"/>
      <c r="L503" s="63"/>
      <c r="M503" s="63"/>
      <c r="N503" s="63"/>
      <c r="O503" s="63"/>
      <c r="P503" s="63"/>
      <c r="Q503" s="63"/>
      <c r="R503" s="63"/>
      <c r="S503" s="287" t="s">
        <v>2153</v>
      </c>
      <c r="T503" s="63"/>
      <c r="U503" s="63"/>
      <c r="V503" s="63"/>
      <c r="W503" s="63"/>
      <c r="X503" s="63"/>
      <c r="Y503" s="63"/>
      <c r="Z503" s="63"/>
      <c r="AA503" s="63"/>
      <c r="AB503" s="63"/>
      <c r="AC503" s="285"/>
      <c r="AD503" s="285"/>
    </row>
    <row r="504" spans="1:30" s="26" customFormat="1" ht="54" customHeight="1">
      <c r="A504" s="295" t="s">
        <v>2559</v>
      </c>
      <c r="B504" s="279" t="s">
        <v>2038</v>
      </c>
      <c r="C504" s="84" t="s">
        <v>117</v>
      </c>
      <c r="D504" s="94"/>
      <c r="E504" s="94"/>
      <c r="F504" s="94"/>
      <c r="G504" s="204" t="s">
        <v>1810</v>
      </c>
      <c r="H504" s="63" t="s">
        <v>2039</v>
      </c>
      <c r="I504" s="214"/>
      <c r="J504" s="62">
        <f>COUNTIF(Table48[[#This Row],[Core Set of Children’s Health Care Quality Measures for Medicaid and CHIP (Child Core Set)
Version date: 03/2015]:[
CMS Medicare Part C &amp; D Star Ratings Measures
Version date: 10/2014 (2015) and 2/20/2015 (2016)]],"*yes*")</f>
        <v>1</v>
      </c>
      <c r="K504" s="63"/>
      <c r="L504" s="63"/>
      <c r="M504" s="63"/>
      <c r="N504" s="63"/>
      <c r="O504" s="63"/>
      <c r="P504" s="63"/>
      <c r="Q504" s="63"/>
      <c r="R504" s="63"/>
      <c r="S504" s="287" t="s">
        <v>2152</v>
      </c>
      <c r="T504" s="63"/>
      <c r="U504" s="63"/>
      <c r="V504" s="63"/>
      <c r="W504" s="63"/>
      <c r="X504" s="63"/>
      <c r="Y504" s="63"/>
      <c r="Z504" s="63"/>
      <c r="AA504" s="63"/>
      <c r="AB504" s="63"/>
      <c r="AC504" s="285"/>
      <c r="AD504" s="285"/>
    </row>
    <row r="505" spans="1:30" s="26" customFormat="1" ht="54" customHeight="1">
      <c r="A505" s="295" t="s">
        <v>2560</v>
      </c>
      <c r="B505" s="279" t="s">
        <v>2809</v>
      </c>
      <c r="C505" s="84" t="s">
        <v>117</v>
      </c>
      <c r="D505" s="94"/>
      <c r="E505" s="94"/>
      <c r="F505" s="94"/>
      <c r="G505" s="204" t="s">
        <v>3</v>
      </c>
      <c r="H505" s="63"/>
      <c r="I505" s="214"/>
      <c r="J505" s="62">
        <f>COUNTIF(Table48[[#This Row],[Core Set of Children’s Health Care Quality Measures for Medicaid and CHIP (Child Core Set)
Version date: 03/2015]:[
CMS Medicare Part C &amp; D Star Ratings Measures
Version date: 10/2014 (2015) and 2/20/2015 (2016)]],"*yes*")</f>
        <v>1</v>
      </c>
      <c r="K505" s="63"/>
      <c r="L505" s="63"/>
      <c r="M505" s="63"/>
      <c r="N505" s="63"/>
      <c r="O505" s="63"/>
      <c r="P505" s="63"/>
      <c r="Q505" s="63"/>
      <c r="R505" s="63"/>
      <c r="S505" s="287"/>
      <c r="T505" s="63"/>
      <c r="U505" s="63" t="s">
        <v>2810</v>
      </c>
      <c r="V505" s="63"/>
      <c r="W505" s="63"/>
      <c r="X505" s="63"/>
      <c r="Y505" s="63"/>
      <c r="Z505" s="63"/>
      <c r="AA505" s="63"/>
      <c r="AB505" s="63"/>
      <c r="AC505" s="285"/>
      <c r="AD505" s="285"/>
    </row>
    <row r="506" spans="1:30" s="26" customFormat="1" ht="54" customHeight="1">
      <c r="A506" s="295" t="s">
        <v>2561</v>
      </c>
      <c r="B506" s="279" t="s">
        <v>2811</v>
      </c>
      <c r="C506" s="84" t="s">
        <v>117</v>
      </c>
      <c r="D506" s="94"/>
      <c r="E506" s="94"/>
      <c r="F506" s="94"/>
      <c r="G506" s="204" t="s">
        <v>2812</v>
      </c>
      <c r="H506" s="63"/>
      <c r="I506" s="214"/>
      <c r="J506" s="62">
        <f>COUNTIF(Table48[[#This Row],[Core Set of Children’s Health Care Quality Measures for Medicaid and CHIP (Child Core Set)
Version date: 03/2015]:[
CMS Medicare Part C &amp; D Star Ratings Measures
Version date: 10/2014 (2015) and 2/20/2015 (2016)]],"*yes*")</f>
        <v>1</v>
      </c>
      <c r="K506" s="63"/>
      <c r="L506" s="63"/>
      <c r="M506" s="63"/>
      <c r="N506" s="63"/>
      <c r="O506" s="63"/>
      <c r="P506" s="63"/>
      <c r="Q506" s="63"/>
      <c r="R506" s="63"/>
      <c r="S506" s="287"/>
      <c r="T506" s="63"/>
      <c r="U506" s="63" t="s">
        <v>2813</v>
      </c>
      <c r="V506" s="63"/>
      <c r="W506" s="63"/>
      <c r="X506" s="63"/>
      <c r="Y506" s="63"/>
      <c r="Z506" s="63"/>
      <c r="AA506" s="63"/>
      <c r="AB506" s="63"/>
      <c r="AC506" s="285"/>
      <c r="AD506" s="285"/>
    </row>
    <row r="507" spans="1:30" s="26" customFormat="1" ht="54" customHeight="1">
      <c r="A507" s="295" t="s">
        <v>2563</v>
      </c>
      <c r="B507" s="279" t="s">
        <v>2040</v>
      </c>
      <c r="C507" s="84" t="s">
        <v>117</v>
      </c>
      <c r="D507" s="94"/>
      <c r="E507" s="94"/>
      <c r="F507" s="94"/>
      <c r="G507" s="204" t="s">
        <v>2041</v>
      </c>
      <c r="H507" s="63" t="s">
        <v>2042</v>
      </c>
      <c r="I507" s="214"/>
      <c r="J507" s="62">
        <f>COUNTIF(Table48[[#This Row],[Core Set of Children’s Health Care Quality Measures for Medicaid and CHIP (Child Core Set)
Version date: 03/2015]:[
CMS Medicare Part C &amp; D Star Ratings Measures
Version date: 10/2014 (2015) and 2/20/2015 (2016)]],"*yes*")</f>
        <v>1</v>
      </c>
      <c r="K507" s="63"/>
      <c r="L507" s="63"/>
      <c r="M507" s="63"/>
      <c r="N507" s="63"/>
      <c r="O507" s="63"/>
      <c r="P507" s="63"/>
      <c r="Q507" s="63"/>
      <c r="R507" s="63"/>
      <c r="S507" s="287" t="s">
        <v>2151</v>
      </c>
      <c r="T507" s="63"/>
      <c r="U507" s="63"/>
      <c r="V507" s="63"/>
      <c r="W507" s="63"/>
      <c r="X507" s="63"/>
      <c r="Y507" s="63"/>
      <c r="Z507" s="63"/>
      <c r="AA507" s="63"/>
      <c r="AB507" s="63"/>
      <c r="AC507" s="285"/>
      <c r="AD507" s="285"/>
    </row>
    <row r="508" spans="1:30" s="26" customFormat="1" ht="54" customHeight="1">
      <c r="A508" s="295" t="s">
        <v>2564</v>
      </c>
      <c r="B508" s="279" t="s">
        <v>2043</v>
      </c>
      <c r="C508" s="84" t="s">
        <v>117</v>
      </c>
      <c r="D508" s="94"/>
      <c r="E508" s="94"/>
      <c r="F508" s="94"/>
      <c r="G508" s="204" t="s">
        <v>2041</v>
      </c>
      <c r="H508" s="63" t="s">
        <v>2044</v>
      </c>
      <c r="I508" s="214"/>
      <c r="J508" s="62">
        <f>COUNTIF(Table48[[#This Row],[Core Set of Children’s Health Care Quality Measures for Medicaid and CHIP (Child Core Set)
Version date: 03/2015]:[
CMS Medicare Part C &amp; D Star Ratings Measures
Version date: 10/2014 (2015) and 2/20/2015 (2016)]],"*yes*")</f>
        <v>1</v>
      </c>
      <c r="K508" s="63"/>
      <c r="L508" s="63"/>
      <c r="M508" s="63"/>
      <c r="N508" s="63"/>
      <c r="O508" s="63"/>
      <c r="P508" s="63"/>
      <c r="Q508" s="63"/>
      <c r="R508" s="63"/>
      <c r="S508" s="287" t="s">
        <v>2150</v>
      </c>
      <c r="T508" s="63"/>
      <c r="U508" s="63"/>
      <c r="V508" s="63"/>
      <c r="W508" s="63"/>
      <c r="X508" s="63"/>
      <c r="Y508" s="63"/>
      <c r="Z508" s="63"/>
      <c r="AA508" s="63"/>
      <c r="AB508" s="63"/>
      <c r="AC508" s="285"/>
      <c r="AD508" s="285"/>
    </row>
    <row r="509" spans="1:30" s="26" customFormat="1" ht="54" customHeight="1">
      <c r="A509" s="295" t="s">
        <v>2565</v>
      </c>
      <c r="B509" s="279" t="s">
        <v>2045</v>
      </c>
      <c r="C509" s="84" t="s">
        <v>117</v>
      </c>
      <c r="D509" s="94"/>
      <c r="E509" s="94"/>
      <c r="F509" s="94"/>
      <c r="G509" s="211" t="s">
        <v>1936</v>
      </c>
      <c r="H509" s="63" t="s">
        <v>2046</v>
      </c>
      <c r="I509" s="214"/>
      <c r="J509" s="62">
        <f>COUNTIF(Table48[[#This Row],[Core Set of Children’s Health Care Quality Measures for Medicaid and CHIP (Child Core Set)
Version date: 03/2015]:[
CMS Medicare Part C &amp; D Star Ratings Measures
Version date: 10/2014 (2015) and 2/20/2015 (2016)]],"*yes*")</f>
        <v>1</v>
      </c>
      <c r="K509" s="63"/>
      <c r="L509" s="63"/>
      <c r="M509" s="63"/>
      <c r="N509" s="63"/>
      <c r="O509" s="63"/>
      <c r="P509" s="63"/>
      <c r="Q509" s="63"/>
      <c r="R509" s="63"/>
      <c r="S509" s="287" t="s">
        <v>2149</v>
      </c>
      <c r="T509" s="63"/>
      <c r="U509" s="63"/>
      <c r="V509" s="63"/>
      <c r="W509" s="63"/>
      <c r="X509" s="63"/>
      <c r="Y509" s="63"/>
      <c r="Z509" s="63"/>
      <c r="AA509" s="63"/>
      <c r="AB509" s="63"/>
      <c r="AC509" s="285"/>
      <c r="AD509" s="285"/>
    </row>
    <row r="510" spans="1:30" s="26" customFormat="1" ht="54" customHeight="1">
      <c r="A510" s="295" t="s">
        <v>2566</v>
      </c>
      <c r="B510" s="279" t="s">
        <v>2047</v>
      </c>
      <c r="C510" s="84" t="s">
        <v>117</v>
      </c>
      <c r="D510" s="94"/>
      <c r="E510" s="94"/>
      <c r="F510" s="94"/>
      <c r="G510" s="204" t="s">
        <v>1781</v>
      </c>
      <c r="H510" s="63" t="s">
        <v>2048</v>
      </c>
      <c r="I510" s="214"/>
      <c r="J510" s="62">
        <f>COUNTIF(Table48[[#This Row],[Core Set of Children’s Health Care Quality Measures for Medicaid and CHIP (Child Core Set)
Version date: 03/2015]:[
CMS Medicare Part C &amp; D Star Ratings Measures
Version date: 10/2014 (2015) and 2/20/2015 (2016)]],"*yes*")</f>
        <v>1</v>
      </c>
      <c r="K510" s="63"/>
      <c r="L510" s="63"/>
      <c r="M510" s="63"/>
      <c r="N510" s="63"/>
      <c r="O510" s="63"/>
      <c r="P510" s="63"/>
      <c r="Q510" s="63"/>
      <c r="R510" s="63"/>
      <c r="S510" s="287" t="s">
        <v>2148</v>
      </c>
      <c r="T510" s="63"/>
      <c r="U510" s="63"/>
      <c r="V510" s="63"/>
      <c r="W510" s="63"/>
      <c r="X510" s="63"/>
      <c r="Y510" s="63"/>
      <c r="Z510" s="63"/>
      <c r="AA510" s="63"/>
      <c r="AB510" s="63"/>
      <c r="AC510" s="285"/>
      <c r="AD510" s="285"/>
    </row>
    <row r="511" spans="1:30" s="26" customFormat="1" ht="54" customHeight="1">
      <c r="A511" s="295" t="s">
        <v>2567</v>
      </c>
      <c r="B511" s="279" t="s">
        <v>2049</v>
      </c>
      <c r="C511" s="84" t="s">
        <v>117</v>
      </c>
      <c r="D511" s="94"/>
      <c r="E511" s="94"/>
      <c r="F511" s="94"/>
      <c r="G511" s="204" t="s">
        <v>2041</v>
      </c>
      <c r="H511" s="63" t="s">
        <v>2050</v>
      </c>
      <c r="I511" s="214"/>
      <c r="J511" s="62">
        <f>COUNTIF(Table48[[#This Row],[Core Set of Children’s Health Care Quality Measures for Medicaid and CHIP (Child Core Set)
Version date: 03/2015]:[
CMS Medicare Part C &amp; D Star Ratings Measures
Version date: 10/2014 (2015) and 2/20/2015 (2016)]],"*yes*")</f>
        <v>1</v>
      </c>
      <c r="K511" s="63"/>
      <c r="L511" s="63"/>
      <c r="M511" s="63"/>
      <c r="N511" s="63"/>
      <c r="O511" s="63"/>
      <c r="P511" s="63"/>
      <c r="Q511" s="63"/>
      <c r="R511" s="63"/>
      <c r="S511" s="287" t="s">
        <v>2147</v>
      </c>
      <c r="T511" s="63"/>
      <c r="U511" s="63"/>
      <c r="V511" s="63"/>
      <c r="W511" s="63"/>
      <c r="X511" s="63"/>
      <c r="Y511" s="63"/>
      <c r="Z511" s="63"/>
      <c r="AA511" s="63"/>
      <c r="AB511" s="63"/>
      <c r="AC511" s="285"/>
      <c r="AD511" s="285"/>
    </row>
    <row r="512" spans="1:30" s="26" customFormat="1" ht="81.75" customHeight="1">
      <c r="A512" s="295" t="s">
        <v>2568</v>
      </c>
      <c r="B512" s="279" t="s">
        <v>2051</v>
      </c>
      <c r="C512" s="84" t="s">
        <v>117</v>
      </c>
      <c r="D512" s="94"/>
      <c r="E512" s="94"/>
      <c r="F512" s="94"/>
      <c r="G512" s="204" t="s">
        <v>2041</v>
      </c>
      <c r="H512" s="63" t="s">
        <v>2052</v>
      </c>
      <c r="I512" s="214"/>
      <c r="J512" s="62">
        <f>COUNTIF(Table48[[#This Row],[Core Set of Children’s Health Care Quality Measures for Medicaid and CHIP (Child Core Set)
Version date: 03/2015]:[
CMS Medicare Part C &amp; D Star Ratings Measures
Version date: 10/2014 (2015) and 2/20/2015 (2016)]],"*yes*")</f>
        <v>1</v>
      </c>
      <c r="K512" s="63"/>
      <c r="L512" s="63"/>
      <c r="M512" s="63"/>
      <c r="N512" s="63"/>
      <c r="O512" s="63"/>
      <c r="P512" s="63"/>
      <c r="Q512" s="63"/>
      <c r="R512" s="63"/>
      <c r="S512" s="287" t="s">
        <v>2146</v>
      </c>
      <c r="T512" s="63"/>
      <c r="U512" s="63"/>
      <c r="V512" s="63"/>
      <c r="W512" s="63"/>
      <c r="X512" s="63"/>
      <c r="Y512" s="63"/>
      <c r="Z512" s="63"/>
      <c r="AA512" s="63"/>
      <c r="AB512" s="63"/>
      <c r="AC512" s="285"/>
      <c r="AD512" s="285"/>
    </row>
    <row r="513" spans="1:30" s="26" customFormat="1" ht="54" customHeight="1">
      <c r="A513" s="295" t="s">
        <v>2569</v>
      </c>
      <c r="B513" s="279" t="s">
        <v>2053</v>
      </c>
      <c r="C513" s="84" t="s">
        <v>117</v>
      </c>
      <c r="D513" s="94"/>
      <c r="E513" s="94"/>
      <c r="F513" s="94"/>
      <c r="G513" s="204" t="s">
        <v>1781</v>
      </c>
      <c r="H513" s="63" t="s">
        <v>2606</v>
      </c>
      <c r="I513" s="214"/>
      <c r="J513" s="62">
        <f>COUNTIF(Table48[[#This Row],[Core Set of Children’s Health Care Quality Measures for Medicaid and CHIP (Child Core Set)
Version date: 03/2015]:[
CMS Medicare Part C &amp; D Star Ratings Measures
Version date: 10/2014 (2015) and 2/20/2015 (2016)]],"*yes*")</f>
        <v>1</v>
      </c>
      <c r="K513" s="63"/>
      <c r="L513" s="63"/>
      <c r="M513" s="63"/>
      <c r="N513" s="63"/>
      <c r="O513" s="63"/>
      <c r="P513" s="63"/>
      <c r="Q513" s="63"/>
      <c r="R513" s="63"/>
      <c r="S513" s="287" t="s">
        <v>2145</v>
      </c>
      <c r="T513" s="63"/>
      <c r="U513" s="63"/>
      <c r="V513" s="63"/>
      <c r="W513" s="63"/>
      <c r="X513" s="63"/>
      <c r="Y513" s="63"/>
      <c r="Z513" s="63"/>
      <c r="AA513" s="63"/>
      <c r="AB513" s="63"/>
      <c r="AC513" s="285"/>
      <c r="AD513" s="285"/>
    </row>
    <row r="514" spans="1:30" s="26" customFormat="1" ht="54" customHeight="1">
      <c r="A514" s="295" t="s">
        <v>2570</v>
      </c>
      <c r="B514" s="279" t="s">
        <v>2054</v>
      </c>
      <c r="C514" s="84" t="s">
        <v>117</v>
      </c>
      <c r="D514" s="94"/>
      <c r="E514" s="94"/>
      <c r="F514" s="94"/>
      <c r="G514" s="211" t="s">
        <v>115</v>
      </c>
      <c r="H514" s="63" t="s">
        <v>2055</v>
      </c>
      <c r="I514" s="214"/>
      <c r="J514" s="62">
        <f>COUNTIF(Table48[[#This Row],[Core Set of Children’s Health Care Quality Measures for Medicaid and CHIP (Child Core Set)
Version date: 03/2015]:[
CMS Medicare Part C &amp; D Star Ratings Measures
Version date: 10/2014 (2015) and 2/20/2015 (2016)]],"*yes*")</f>
        <v>1</v>
      </c>
      <c r="K514" s="63"/>
      <c r="L514" s="63"/>
      <c r="M514" s="63"/>
      <c r="N514" s="63"/>
      <c r="O514" s="63"/>
      <c r="P514" s="63"/>
      <c r="Q514" s="63"/>
      <c r="R514" s="63"/>
      <c r="S514" s="287" t="s">
        <v>2144</v>
      </c>
      <c r="T514" s="63"/>
      <c r="U514" s="63"/>
      <c r="V514" s="63"/>
      <c r="W514" s="63"/>
      <c r="X514" s="63"/>
      <c r="Y514" s="63"/>
      <c r="Z514" s="63"/>
      <c r="AA514" s="63"/>
      <c r="AB514" s="63"/>
      <c r="AC514" s="285"/>
      <c r="AD514" s="285"/>
    </row>
    <row r="515" spans="1:30" s="26" customFormat="1" ht="54" customHeight="1">
      <c r="A515" s="295" t="s">
        <v>2571</v>
      </c>
      <c r="B515" s="279" t="s">
        <v>2056</v>
      </c>
      <c r="C515" s="84" t="s">
        <v>117</v>
      </c>
      <c r="D515" s="94"/>
      <c r="E515" s="94"/>
      <c r="F515" s="94"/>
      <c r="G515" s="204" t="s">
        <v>2007</v>
      </c>
      <c r="H515" s="63" t="s">
        <v>2057</v>
      </c>
      <c r="I515" s="214"/>
      <c r="J515" s="62">
        <f>COUNTIF(Table48[[#This Row],[Core Set of Children’s Health Care Quality Measures for Medicaid and CHIP (Child Core Set)
Version date: 03/2015]:[
CMS Medicare Part C &amp; D Star Ratings Measures
Version date: 10/2014 (2015) and 2/20/2015 (2016)]],"*yes*")</f>
        <v>1</v>
      </c>
      <c r="K515" s="63"/>
      <c r="L515" s="63"/>
      <c r="M515" s="63"/>
      <c r="N515" s="63"/>
      <c r="O515" s="63"/>
      <c r="P515" s="63"/>
      <c r="Q515" s="63"/>
      <c r="R515" s="63"/>
      <c r="S515" s="287" t="s">
        <v>2143</v>
      </c>
      <c r="T515" s="63"/>
      <c r="U515" s="63"/>
      <c r="V515" s="63"/>
      <c r="W515" s="63"/>
      <c r="X515" s="63"/>
      <c r="Y515" s="63"/>
      <c r="Z515" s="63"/>
      <c r="AA515" s="63"/>
      <c r="AB515" s="63"/>
      <c r="AC515" s="285"/>
      <c r="AD515" s="285"/>
    </row>
    <row r="516" spans="1:30" s="26" customFormat="1" ht="66" customHeight="1">
      <c r="A516" s="295" t="s">
        <v>2572</v>
      </c>
      <c r="B516" s="279" t="s">
        <v>2058</v>
      </c>
      <c r="C516" s="84" t="s">
        <v>117</v>
      </c>
      <c r="D516" s="94"/>
      <c r="E516" s="94"/>
      <c r="F516" s="94"/>
      <c r="G516" s="204" t="s">
        <v>2007</v>
      </c>
      <c r="H516" s="63" t="s">
        <v>2059</v>
      </c>
      <c r="I516" s="214"/>
      <c r="J516" s="62">
        <f>COUNTIF(Table48[[#This Row],[Core Set of Children’s Health Care Quality Measures for Medicaid and CHIP (Child Core Set)
Version date: 03/2015]:[
CMS Medicare Part C &amp; D Star Ratings Measures
Version date: 10/2014 (2015) and 2/20/2015 (2016)]],"*yes*")</f>
        <v>1</v>
      </c>
      <c r="K516" s="63"/>
      <c r="L516" s="63"/>
      <c r="M516" s="63"/>
      <c r="N516" s="63"/>
      <c r="O516" s="63"/>
      <c r="P516" s="63"/>
      <c r="Q516" s="63"/>
      <c r="R516" s="63"/>
      <c r="S516" s="287" t="s">
        <v>2142</v>
      </c>
      <c r="T516" s="63"/>
      <c r="U516" s="63"/>
      <c r="V516" s="63"/>
      <c r="W516" s="63"/>
      <c r="X516" s="63"/>
      <c r="Y516" s="63"/>
      <c r="Z516" s="63"/>
      <c r="AA516" s="63"/>
      <c r="AB516" s="63"/>
      <c r="AC516" s="285"/>
      <c r="AD516" s="285"/>
    </row>
    <row r="517" spans="1:30" s="26" customFormat="1" ht="54" customHeight="1">
      <c r="A517" s="295" t="s">
        <v>2573</v>
      </c>
      <c r="B517" s="279" t="s">
        <v>2060</v>
      </c>
      <c r="C517" s="84" t="s">
        <v>117</v>
      </c>
      <c r="D517" s="94"/>
      <c r="E517" s="94"/>
      <c r="F517" s="94"/>
      <c r="G517" s="204" t="s">
        <v>533</v>
      </c>
      <c r="H517" s="63" t="s">
        <v>2061</v>
      </c>
      <c r="I517" s="214"/>
      <c r="J517" s="62">
        <f>COUNTIF(Table48[[#This Row],[Core Set of Children’s Health Care Quality Measures for Medicaid and CHIP (Child Core Set)
Version date: 03/2015]:[
CMS Medicare Part C &amp; D Star Ratings Measures
Version date: 10/2014 (2015) and 2/20/2015 (2016)]],"*yes*")</f>
        <v>1</v>
      </c>
      <c r="K517" s="63"/>
      <c r="L517" s="63"/>
      <c r="M517" s="63"/>
      <c r="N517" s="63"/>
      <c r="O517" s="63"/>
      <c r="P517" s="63"/>
      <c r="Q517" s="63"/>
      <c r="R517" s="63"/>
      <c r="S517" s="287" t="s">
        <v>2141</v>
      </c>
      <c r="T517" s="63"/>
      <c r="U517" s="63"/>
      <c r="V517" s="63"/>
      <c r="W517" s="63"/>
      <c r="X517" s="63"/>
      <c r="Y517" s="63"/>
      <c r="Z517" s="63"/>
      <c r="AA517" s="63"/>
      <c r="AB517" s="63"/>
      <c r="AC517" s="285"/>
      <c r="AD517" s="285"/>
    </row>
    <row r="518" spans="1:30" s="26" customFormat="1" ht="54" customHeight="1">
      <c r="A518" s="295" t="s">
        <v>2574</v>
      </c>
      <c r="B518" s="279" t="s">
        <v>2062</v>
      </c>
      <c r="C518" s="84" t="s">
        <v>117</v>
      </c>
      <c r="D518" s="94"/>
      <c r="E518" s="94"/>
      <c r="F518" s="94"/>
      <c r="G518" s="204" t="s">
        <v>533</v>
      </c>
      <c r="H518" s="63" t="s">
        <v>2063</v>
      </c>
      <c r="I518" s="214"/>
      <c r="J518" s="62">
        <f>COUNTIF(Table48[[#This Row],[Core Set of Children’s Health Care Quality Measures for Medicaid and CHIP (Child Core Set)
Version date: 03/2015]:[
CMS Medicare Part C &amp; D Star Ratings Measures
Version date: 10/2014 (2015) and 2/20/2015 (2016)]],"*yes*")</f>
        <v>1</v>
      </c>
      <c r="K518" s="63"/>
      <c r="L518" s="63"/>
      <c r="M518" s="63"/>
      <c r="N518" s="63"/>
      <c r="O518" s="63"/>
      <c r="P518" s="63"/>
      <c r="Q518" s="63"/>
      <c r="R518" s="63"/>
      <c r="S518" s="287" t="s">
        <v>2140</v>
      </c>
      <c r="T518" s="63"/>
      <c r="U518" s="63"/>
      <c r="V518" s="63"/>
      <c r="W518" s="63"/>
      <c r="X518" s="63"/>
      <c r="Y518" s="63"/>
      <c r="Z518" s="63"/>
      <c r="AA518" s="63"/>
      <c r="AB518" s="63"/>
      <c r="AC518" s="285"/>
      <c r="AD518" s="285"/>
    </row>
    <row r="519" spans="1:30" s="26" customFormat="1" ht="54" customHeight="1">
      <c r="A519" s="295" t="s">
        <v>2575</v>
      </c>
      <c r="B519" s="279" t="s">
        <v>2064</v>
      </c>
      <c r="C519" s="84" t="s">
        <v>117</v>
      </c>
      <c r="D519" s="94"/>
      <c r="E519" s="94"/>
      <c r="F519" s="94"/>
      <c r="G519" s="204" t="s">
        <v>533</v>
      </c>
      <c r="H519" s="63" t="s">
        <v>2065</v>
      </c>
      <c r="I519" s="214"/>
      <c r="J519" s="62">
        <f>COUNTIF(Table48[[#This Row],[Core Set of Children’s Health Care Quality Measures for Medicaid and CHIP (Child Core Set)
Version date: 03/2015]:[
CMS Medicare Part C &amp; D Star Ratings Measures
Version date: 10/2014 (2015) and 2/20/2015 (2016)]],"*yes*")</f>
        <v>1</v>
      </c>
      <c r="K519" s="63"/>
      <c r="L519" s="63"/>
      <c r="M519" s="63"/>
      <c r="N519" s="63"/>
      <c r="O519" s="63"/>
      <c r="P519" s="63"/>
      <c r="Q519" s="63"/>
      <c r="R519" s="63"/>
      <c r="S519" s="287" t="s">
        <v>2139</v>
      </c>
      <c r="T519" s="63"/>
      <c r="U519" s="63"/>
      <c r="V519" s="63"/>
      <c r="W519" s="63"/>
      <c r="X519" s="63"/>
      <c r="Y519" s="63"/>
      <c r="Z519" s="63"/>
      <c r="AA519" s="63"/>
      <c r="AB519" s="63"/>
      <c r="AC519" s="285"/>
      <c r="AD519" s="285"/>
    </row>
    <row r="520" spans="1:30" s="26" customFormat="1" ht="54" customHeight="1">
      <c r="A520" s="295" t="s">
        <v>2576</v>
      </c>
      <c r="B520" s="279" t="s">
        <v>2066</v>
      </c>
      <c r="C520" s="84" t="s">
        <v>117</v>
      </c>
      <c r="D520" s="94"/>
      <c r="E520" s="94"/>
      <c r="F520" s="94"/>
      <c r="G520" s="204" t="s">
        <v>1721</v>
      </c>
      <c r="H520" s="63" t="s">
        <v>2067</v>
      </c>
      <c r="I520" s="214"/>
      <c r="J520" s="62">
        <f>COUNTIF(Table48[[#This Row],[Core Set of Children’s Health Care Quality Measures for Medicaid and CHIP (Child Core Set)
Version date: 03/2015]:[
CMS Medicare Part C &amp; D Star Ratings Measures
Version date: 10/2014 (2015) and 2/20/2015 (2016)]],"*yes*")</f>
        <v>1</v>
      </c>
      <c r="K520" s="63"/>
      <c r="L520" s="63"/>
      <c r="M520" s="63"/>
      <c r="N520" s="63"/>
      <c r="O520" s="63"/>
      <c r="P520" s="63"/>
      <c r="Q520" s="63"/>
      <c r="R520" s="63"/>
      <c r="S520" s="287" t="s">
        <v>2138</v>
      </c>
      <c r="T520" s="63"/>
      <c r="U520" s="63"/>
      <c r="V520" s="63"/>
      <c r="W520" s="63"/>
      <c r="X520" s="63"/>
      <c r="Y520" s="63"/>
      <c r="Z520" s="63"/>
      <c r="AA520" s="63"/>
      <c r="AB520" s="63"/>
      <c r="AC520" s="285"/>
      <c r="AD520" s="285"/>
    </row>
    <row r="521" spans="1:30" s="26" customFormat="1" ht="54" customHeight="1">
      <c r="A521" s="295" t="s">
        <v>2577</v>
      </c>
      <c r="B521" s="279" t="s">
        <v>2068</v>
      </c>
      <c r="C521" s="84" t="s">
        <v>117</v>
      </c>
      <c r="D521" s="94"/>
      <c r="E521" s="94"/>
      <c r="F521" s="94"/>
      <c r="G521" s="204" t="s">
        <v>2069</v>
      </c>
      <c r="H521" s="63" t="s">
        <v>2607</v>
      </c>
      <c r="I521" s="214"/>
      <c r="J521" s="62">
        <f>COUNTIF(Table48[[#This Row],[Core Set of Children’s Health Care Quality Measures for Medicaid and CHIP (Child Core Set)
Version date: 03/2015]:[
CMS Medicare Part C &amp; D Star Ratings Measures
Version date: 10/2014 (2015) and 2/20/2015 (2016)]],"*yes*")</f>
        <v>1</v>
      </c>
      <c r="K521" s="63"/>
      <c r="L521" s="63"/>
      <c r="M521" s="63"/>
      <c r="N521" s="63"/>
      <c r="O521" s="63"/>
      <c r="P521" s="63"/>
      <c r="Q521" s="63"/>
      <c r="R521" s="63"/>
      <c r="S521" s="287" t="s">
        <v>2137</v>
      </c>
      <c r="T521" s="63"/>
      <c r="U521" s="63"/>
      <c r="V521" s="63"/>
      <c r="W521" s="63"/>
      <c r="X521" s="63"/>
      <c r="Y521" s="63"/>
      <c r="Z521" s="63"/>
      <c r="AA521" s="63"/>
      <c r="AB521" s="63"/>
      <c r="AC521" s="285"/>
      <c r="AD521" s="285"/>
    </row>
    <row r="522" spans="1:30" s="26" customFormat="1" ht="54" customHeight="1">
      <c r="A522" s="295" t="s">
        <v>2578</v>
      </c>
      <c r="B522" s="280" t="s">
        <v>2070</v>
      </c>
      <c r="C522" s="277" t="s">
        <v>117</v>
      </c>
      <c r="D522" s="94"/>
      <c r="E522" s="94"/>
      <c r="F522" s="94"/>
      <c r="G522" s="204" t="s">
        <v>1781</v>
      </c>
      <c r="H522" s="63" t="s">
        <v>2071</v>
      </c>
      <c r="I522" s="214"/>
      <c r="J522" s="62">
        <f>COUNTIF(Table48[[#This Row],[Core Set of Children’s Health Care Quality Measures for Medicaid and CHIP (Child Core Set)
Version date: 03/2015]:[
CMS Medicare Part C &amp; D Star Ratings Measures
Version date: 10/2014 (2015) and 2/20/2015 (2016)]],"*yes*")</f>
        <v>1</v>
      </c>
      <c r="K522" s="63"/>
      <c r="L522" s="63"/>
      <c r="M522" s="63"/>
      <c r="N522" s="63"/>
      <c r="O522" s="63"/>
      <c r="P522" s="63"/>
      <c r="Q522" s="63"/>
      <c r="R522" s="63"/>
      <c r="S522" s="287" t="s">
        <v>2349</v>
      </c>
      <c r="T522" s="63"/>
      <c r="U522" s="63"/>
      <c r="V522" s="63"/>
      <c r="W522" s="63"/>
      <c r="X522" s="63"/>
      <c r="Y522" s="63"/>
      <c r="Z522" s="63"/>
      <c r="AA522" s="63"/>
      <c r="AB522" s="63"/>
      <c r="AC522" s="285"/>
      <c r="AD522" s="285"/>
    </row>
    <row r="523" spans="1:30" s="26" customFormat="1" ht="54" customHeight="1">
      <c r="A523" s="295" t="s">
        <v>2579</v>
      </c>
      <c r="B523" s="280" t="s">
        <v>2072</v>
      </c>
      <c r="C523" s="277" t="s">
        <v>117</v>
      </c>
      <c r="D523" s="94"/>
      <c r="E523" s="94"/>
      <c r="F523" s="94"/>
      <c r="G523" s="204" t="s">
        <v>1781</v>
      </c>
      <c r="H523" s="63" t="s">
        <v>2073</v>
      </c>
      <c r="I523" s="214"/>
      <c r="J523" s="62">
        <f>COUNTIF(Table48[[#This Row],[Core Set of Children’s Health Care Quality Measures for Medicaid and CHIP (Child Core Set)
Version date: 03/2015]:[
CMS Medicare Part C &amp; D Star Ratings Measures
Version date: 10/2014 (2015) and 2/20/2015 (2016)]],"*yes*")</f>
        <v>1</v>
      </c>
      <c r="K523" s="63"/>
      <c r="L523" s="63"/>
      <c r="M523" s="63"/>
      <c r="N523" s="63"/>
      <c r="O523" s="63"/>
      <c r="P523" s="63"/>
      <c r="Q523" s="63"/>
      <c r="R523" s="63"/>
      <c r="S523" s="287" t="s">
        <v>2284</v>
      </c>
      <c r="T523" s="63"/>
      <c r="U523" s="63"/>
      <c r="V523" s="63"/>
      <c r="W523" s="63"/>
      <c r="X523" s="63"/>
      <c r="Y523" s="63"/>
      <c r="Z523" s="63"/>
      <c r="AA523" s="63"/>
      <c r="AB523" s="63"/>
      <c r="AC523" s="285"/>
      <c r="AD523" s="285"/>
    </row>
    <row r="524" spans="1:30" s="26" customFormat="1" ht="54" customHeight="1">
      <c r="A524" s="295" t="s">
        <v>2580</v>
      </c>
      <c r="B524" s="280" t="s">
        <v>2074</v>
      </c>
      <c r="C524" s="277" t="s">
        <v>117</v>
      </c>
      <c r="D524" s="94"/>
      <c r="E524" s="94"/>
      <c r="F524" s="94"/>
      <c r="G524" s="204" t="s">
        <v>115</v>
      </c>
      <c r="H524" s="63" t="s">
        <v>2075</v>
      </c>
      <c r="I524" s="214"/>
      <c r="J524" s="62">
        <f>COUNTIF(Table48[[#This Row],[Core Set of Children’s Health Care Quality Measures for Medicaid and CHIP (Child Core Set)
Version date: 03/2015]:[
CMS Medicare Part C &amp; D Star Ratings Measures
Version date: 10/2014 (2015) and 2/20/2015 (2016)]],"*yes*")</f>
        <v>1</v>
      </c>
      <c r="K524" s="63"/>
      <c r="L524" s="63"/>
      <c r="M524" s="63"/>
      <c r="N524" s="63"/>
      <c r="O524" s="63"/>
      <c r="P524" s="63"/>
      <c r="Q524" s="63"/>
      <c r="R524" s="63"/>
      <c r="S524" s="287" t="s">
        <v>2350</v>
      </c>
      <c r="T524" s="63"/>
      <c r="U524" s="63"/>
      <c r="V524" s="63"/>
      <c r="W524" s="63"/>
      <c r="X524" s="63"/>
      <c r="Y524" s="63"/>
      <c r="Z524" s="63"/>
      <c r="AA524" s="63"/>
      <c r="AB524" s="63"/>
      <c r="AC524" s="285"/>
      <c r="AD524" s="285"/>
    </row>
    <row r="525" spans="1:30" s="26" customFormat="1" ht="54" customHeight="1">
      <c r="A525" s="295" t="s">
        <v>2694</v>
      </c>
      <c r="B525" s="276" t="s">
        <v>2700</v>
      </c>
      <c r="C525" s="276" t="s">
        <v>117</v>
      </c>
      <c r="D525" s="94"/>
      <c r="E525" s="94"/>
      <c r="F525" s="94"/>
      <c r="G525" s="300" t="s">
        <v>2</v>
      </c>
      <c r="H525" s="63" t="s">
        <v>2701</v>
      </c>
      <c r="I525" s="214" t="s">
        <v>9</v>
      </c>
      <c r="J525" s="62">
        <f>COUNTIF(Table48[[#This Row],[Core Set of Children’s Health Care Quality Measures for Medicaid and CHIP (Child Core Set)
Version date: 03/2015]:[
CMS Medicare Part C &amp; D Star Ratings Measures
Version date: 10/2014 (2015) and 2/20/2015 (2016)]],"*yes*")</f>
        <v>0</v>
      </c>
      <c r="K525" s="63"/>
      <c r="L525" s="63"/>
      <c r="M525" s="63"/>
      <c r="N525" s="63"/>
      <c r="O525" s="63"/>
      <c r="P525" s="63"/>
      <c r="Q525" s="63"/>
      <c r="R525" s="63"/>
      <c r="S525" s="285"/>
      <c r="T525" s="63"/>
      <c r="U525" s="63"/>
      <c r="V525" s="63"/>
      <c r="W525" s="63"/>
      <c r="X525" s="63"/>
      <c r="Y525" s="63"/>
      <c r="Z525" s="63"/>
      <c r="AA525" s="63"/>
      <c r="AB525" s="63"/>
      <c r="AC525" s="285"/>
      <c r="AD525" s="285" t="s">
        <v>1</v>
      </c>
    </row>
    <row r="526" spans="1:30" s="26" customFormat="1" ht="78.75" customHeight="1">
      <c r="A526" s="295" t="s">
        <v>2695</v>
      </c>
      <c r="B526" s="276" t="s">
        <v>2702</v>
      </c>
      <c r="C526" s="276" t="s">
        <v>117</v>
      </c>
      <c r="D526" s="94"/>
      <c r="E526" s="94"/>
      <c r="F526" s="94"/>
      <c r="G526" s="300" t="s">
        <v>2703</v>
      </c>
      <c r="H526" s="63" t="s">
        <v>2704</v>
      </c>
      <c r="I526" s="214" t="s">
        <v>10</v>
      </c>
      <c r="J526" s="62">
        <f>COUNTIF(Table48[[#This Row],[Core Set of Children’s Health Care Quality Measures for Medicaid and CHIP (Child Core Set)
Version date: 03/2015]:[
CMS Medicare Part C &amp; D Star Ratings Measures
Version date: 10/2014 (2015) and 2/20/2015 (2016)]],"*yes*")</f>
        <v>0</v>
      </c>
      <c r="K526" s="63"/>
      <c r="L526" s="63"/>
      <c r="M526" s="63"/>
      <c r="N526" s="63"/>
      <c r="O526" s="63"/>
      <c r="P526" s="63"/>
      <c r="Q526" s="63"/>
      <c r="R526" s="63"/>
      <c r="S526" s="285"/>
      <c r="T526" s="63"/>
      <c r="U526" s="63"/>
      <c r="V526" s="63"/>
      <c r="W526" s="63"/>
      <c r="X526" s="63"/>
      <c r="Y526" s="63"/>
      <c r="Z526" s="63"/>
      <c r="AA526" s="63"/>
      <c r="AB526" s="63"/>
      <c r="AC526" s="285"/>
      <c r="AD526" s="285" t="s">
        <v>1</v>
      </c>
    </row>
    <row r="527" spans="1:30" s="26" customFormat="1" ht="54" customHeight="1">
      <c r="A527" s="295" t="s">
        <v>2815</v>
      </c>
      <c r="B527" s="280" t="s">
        <v>2816</v>
      </c>
      <c r="C527" s="277" t="s">
        <v>117</v>
      </c>
      <c r="D527" s="94"/>
      <c r="E527" s="94"/>
      <c r="F527" s="94"/>
      <c r="G527" s="204" t="s">
        <v>3</v>
      </c>
      <c r="H527" s="63"/>
      <c r="I527" s="214" t="s">
        <v>2817</v>
      </c>
      <c r="J527" s="62">
        <f t="shared" ref="J527:J535" si="0">COUNTA(K527:T527)</f>
        <v>0</v>
      </c>
      <c r="K527" s="63"/>
      <c r="L527" s="63"/>
      <c r="M527" s="63"/>
      <c r="N527" s="63"/>
      <c r="O527" s="63"/>
      <c r="P527" s="63"/>
      <c r="Q527" s="63"/>
      <c r="R527" s="63"/>
      <c r="S527" s="285"/>
      <c r="T527" s="63"/>
      <c r="U527" s="63" t="s">
        <v>2818</v>
      </c>
      <c r="V527" s="63"/>
      <c r="W527" s="63"/>
      <c r="X527" s="63"/>
      <c r="Y527" s="63"/>
      <c r="Z527" s="63"/>
      <c r="AA527" s="63"/>
      <c r="AB527" s="63"/>
      <c r="AC527" s="285"/>
      <c r="AD527" s="285"/>
    </row>
    <row r="528" spans="1:30" s="26" customFormat="1" ht="54" customHeight="1">
      <c r="A528" s="295" t="s">
        <v>2833</v>
      </c>
      <c r="B528" s="280" t="s">
        <v>2840</v>
      </c>
      <c r="C528" s="315" t="s">
        <v>117</v>
      </c>
      <c r="D528" s="94"/>
      <c r="E528" s="94"/>
      <c r="F528" s="94"/>
      <c r="G528" s="204" t="s">
        <v>2841</v>
      </c>
      <c r="H528" s="208" t="s">
        <v>2842</v>
      </c>
      <c r="I528" s="63"/>
      <c r="J528" s="62">
        <f t="shared" si="0"/>
        <v>1</v>
      </c>
      <c r="K528" s="63"/>
      <c r="L528" s="63" t="s">
        <v>945</v>
      </c>
      <c r="M528" s="63"/>
      <c r="N528" s="63"/>
      <c r="O528" s="63"/>
      <c r="P528" s="63"/>
      <c r="Q528" s="63"/>
      <c r="R528" s="63"/>
      <c r="S528" s="285"/>
      <c r="T528" s="63"/>
      <c r="U528" s="63"/>
      <c r="V528" s="63"/>
      <c r="W528" s="63"/>
      <c r="X528" s="63"/>
      <c r="Y528" s="63"/>
      <c r="Z528" s="63"/>
      <c r="AA528" s="63"/>
      <c r="AB528" s="63"/>
      <c r="AC528" s="285"/>
      <c r="AD528" s="285"/>
    </row>
    <row r="529" spans="1:30" s="26" customFormat="1" ht="54" customHeight="1">
      <c r="A529" s="295" t="s">
        <v>2865</v>
      </c>
      <c r="B529" s="276" t="s">
        <v>2866</v>
      </c>
      <c r="C529" s="277" t="s">
        <v>117</v>
      </c>
      <c r="D529" s="94"/>
      <c r="E529" s="94"/>
      <c r="F529" s="94"/>
      <c r="G529" s="303" t="s">
        <v>3</v>
      </c>
      <c r="H529" s="208" t="s">
        <v>2867</v>
      </c>
      <c r="I529" s="63" t="s">
        <v>9</v>
      </c>
      <c r="J529" s="62">
        <f t="shared" si="0"/>
        <v>0</v>
      </c>
      <c r="K529" s="63"/>
      <c r="L529" s="63"/>
      <c r="M529" s="63"/>
      <c r="N529" s="63"/>
      <c r="O529" s="63"/>
      <c r="P529" s="63"/>
      <c r="Q529" s="63"/>
      <c r="R529" s="63"/>
      <c r="S529" s="285"/>
      <c r="T529" s="63"/>
      <c r="U529" s="63"/>
      <c r="V529" s="63"/>
      <c r="W529" s="63"/>
      <c r="X529" s="63" t="s">
        <v>1</v>
      </c>
      <c r="Y529" s="63"/>
      <c r="Z529" s="63"/>
      <c r="AA529" s="63"/>
      <c r="AB529" s="63"/>
      <c r="AC529" s="285"/>
      <c r="AD529" s="285"/>
    </row>
    <row r="530" spans="1:30" s="26" customFormat="1" ht="54" customHeight="1">
      <c r="A530" s="295" t="s">
        <v>2868</v>
      </c>
      <c r="B530" s="276" t="s">
        <v>2870</v>
      </c>
      <c r="C530" s="277" t="s">
        <v>117</v>
      </c>
      <c r="D530" s="94"/>
      <c r="E530" s="94"/>
      <c r="F530" s="94"/>
      <c r="G530" s="303" t="s">
        <v>3</v>
      </c>
      <c r="H530" s="208" t="s">
        <v>2869</v>
      </c>
      <c r="I530" s="63" t="s">
        <v>9</v>
      </c>
      <c r="J530" s="62">
        <f t="shared" si="0"/>
        <v>0</v>
      </c>
      <c r="K530" s="63"/>
      <c r="L530" s="63"/>
      <c r="M530" s="63"/>
      <c r="N530" s="63"/>
      <c r="O530" s="63"/>
      <c r="P530" s="63"/>
      <c r="Q530" s="63"/>
      <c r="R530" s="63"/>
      <c r="S530" s="285"/>
      <c r="T530" s="63"/>
      <c r="U530" s="63"/>
      <c r="V530" s="63"/>
      <c r="W530" s="63"/>
      <c r="X530" s="63" t="s">
        <v>1</v>
      </c>
      <c r="Y530" s="63"/>
      <c r="Z530" s="63"/>
      <c r="AA530" s="63"/>
      <c r="AB530" s="63"/>
      <c r="AC530" s="285"/>
      <c r="AD530" s="285"/>
    </row>
    <row r="531" spans="1:30" s="26" customFormat="1" ht="54" customHeight="1">
      <c r="A531" s="295" t="s">
        <v>2874</v>
      </c>
      <c r="B531" s="276" t="s">
        <v>2875</v>
      </c>
      <c r="C531" s="277" t="s">
        <v>117</v>
      </c>
      <c r="D531" s="94"/>
      <c r="E531" s="94"/>
      <c r="F531" s="94"/>
      <c r="G531" s="303" t="s">
        <v>3</v>
      </c>
      <c r="H531" s="208" t="s">
        <v>2876</v>
      </c>
      <c r="I531" s="63" t="s">
        <v>9</v>
      </c>
      <c r="J531" s="62">
        <f t="shared" si="0"/>
        <v>0</v>
      </c>
      <c r="K531" s="63"/>
      <c r="L531" s="63"/>
      <c r="M531" s="63"/>
      <c r="N531" s="63"/>
      <c r="O531" s="63"/>
      <c r="P531" s="63"/>
      <c r="Q531" s="63"/>
      <c r="R531" s="63"/>
      <c r="S531" s="285"/>
      <c r="T531" s="63"/>
      <c r="U531" s="63"/>
      <c r="V531" s="63"/>
      <c r="W531" s="63"/>
      <c r="X531" s="63" t="s">
        <v>1</v>
      </c>
      <c r="Y531" s="63"/>
      <c r="Z531" s="63"/>
      <c r="AA531" s="63"/>
      <c r="AB531" s="63"/>
      <c r="AC531" s="285"/>
      <c r="AD531" s="285"/>
    </row>
    <row r="532" spans="1:30" s="26" customFormat="1" ht="54" customHeight="1">
      <c r="A532" s="295" t="s">
        <v>2880</v>
      </c>
      <c r="B532" s="276" t="s">
        <v>2879</v>
      </c>
      <c r="C532" s="277" t="s">
        <v>117</v>
      </c>
      <c r="D532" s="94"/>
      <c r="E532" s="94"/>
      <c r="F532" s="94"/>
      <c r="G532" s="300" t="s">
        <v>3</v>
      </c>
      <c r="H532" s="208" t="s">
        <v>2878</v>
      </c>
      <c r="I532" s="63" t="s">
        <v>9</v>
      </c>
      <c r="J532" s="62">
        <f t="shared" si="0"/>
        <v>0</v>
      </c>
      <c r="K532" s="63"/>
      <c r="L532" s="63"/>
      <c r="M532" s="63"/>
      <c r="N532" s="63"/>
      <c r="O532" s="63"/>
      <c r="P532" s="63"/>
      <c r="Q532" s="63"/>
      <c r="R532" s="63"/>
      <c r="S532" s="285"/>
      <c r="T532" s="63"/>
      <c r="U532" s="63"/>
      <c r="V532" s="63"/>
      <c r="W532" s="63"/>
      <c r="X532" s="63" t="s">
        <v>1</v>
      </c>
      <c r="Y532" s="63"/>
      <c r="Z532" s="63"/>
      <c r="AA532" s="63"/>
      <c r="AB532" s="63"/>
      <c r="AC532" s="285"/>
      <c r="AD532" s="285"/>
    </row>
    <row r="533" spans="1:30" s="26" customFormat="1" ht="54" customHeight="1">
      <c r="A533" s="295" t="s">
        <v>2883</v>
      </c>
      <c r="B533" s="276" t="s">
        <v>2881</v>
      </c>
      <c r="C533" s="277" t="s">
        <v>117</v>
      </c>
      <c r="D533" s="94"/>
      <c r="E533" s="94"/>
      <c r="F533" s="94"/>
      <c r="G533" s="300" t="s">
        <v>3</v>
      </c>
      <c r="H533" s="208" t="s">
        <v>2882</v>
      </c>
      <c r="I533" s="63" t="s">
        <v>9</v>
      </c>
      <c r="J533" s="62">
        <f t="shared" si="0"/>
        <v>0</v>
      </c>
      <c r="K533" s="63"/>
      <c r="L533" s="63"/>
      <c r="M533" s="63"/>
      <c r="N533" s="63"/>
      <c r="O533" s="63"/>
      <c r="P533" s="63"/>
      <c r="Q533" s="63"/>
      <c r="R533" s="63"/>
      <c r="S533" s="285"/>
      <c r="T533" s="63"/>
      <c r="U533" s="63"/>
      <c r="V533" s="63"/>
      <c r="W533" s="63"/>
      <c r="X533" s="63" t="s">
        <v>1</v>
      </c>
      <c r="Y533" s="63"/>
      <c r="Z533" s="63"/>
      <c r="AA533" s="63"/>
      <c r="AB533" s="63"/>
      <c r="AC533" s="285"/>
      <c r="AD533" s="285"/>
    </row>
    <row r="534" spans="1:30" s="26" customFormat="1" ht="54" customHeight="1">
      <c r="A534" s="295" t="s">
        <v>2887</v>
      </c>
      <c r="B534" s="276" t="s">
        <v>2884</v>
      </c>
      <c r="C534" s="277" t="s">
        <v>117</v>
      </c>
      <c r="D534" s="94"/>
      <c r="E534" s="94"/>
      <c r="F534" s="94"/>
      <c r="G534" s="300" t="s">
        <v>2885</v>
      </c>
      <c r="H534" s="208" t="s">
        <v>2886</v>
      </c>
      <c r="I534" s="63" t="s">
        <v>9</v>
      </c>
      <c r="J534" s="62">
        <f t="shared" si="0"/>
        <v>0</v>
      </c>
      <c r="K534" s="63"/>
      <c r="L534" s="63"/>
      <c r="M534" s="63"/>
      <c r="N534" s="63"/>
      <c r="O534" s="63"/>
      <c r="P534" s="63"/>
      <c r="Q534" s="63"/>
      <c r="R534" s="63"/>
      <c r="S534" s="285"/>
      <c r="T534" s="63"/>
      <c r="U534" s="63"/>
      <c r="V534" s="63"/>
      <c r="W534" s="63"/>
      <c r="X534" s="63" t="s">
        <v>1</v>
      </c>
      <c r="Y534" s="63"/>
      <c r="Z534" s="63"/>
      <c r="AA534" s="63"/>
      <c r="AB534" s="63"/>
      <c r="AC534" s="285"/>
      <c r="AD534" s="285"/>
    </row>
    <row r="535" spans="1:30" s="26" customFormat="1" ht="54" customHeight="1">
      <c r="A535" s="295" t="s">
        <v>2897</v>
      </c>
      <c r="B535" s="276" t="s">
        <v>2888</v>
      </c>
      <c r="C535" s="277" t="s">
        <v>117</v>
      </c>
      <c r="D535" s="94"/>
      <c r="E535" s="94"/>
      <c r="F535" s="94"/>
      <c r="G535" s="300" t="s">
        <v>3</v>
      </c>
      <c r="H535" s="314" t="s">
        <v>2889</v>
      </c>
      <c r="I535" s="63" t="s">
        <v>9</v>
      </c>
      <c r="J535" s="62">
        <f t="shared" si="0"/>
        <v>0</v>
      </c>
      <c r="K535" s="63"/>
      <c r="L535" s="63"/>
      <c r="M535" s="63"/>
      <c r="N535" s="63"/>
      <c r="O535" s="63"/>
      <c r="P535" s="63"/>
      <c r="Q535" s="63"/>
      <c r="R535" s="63"/>
      <c r="S535" s="285"/>
      <c r="T535" s="63"/>
      <c r="U535" s="63"/>
      <c r="V535" s="63"/>
      <c r="W535" s="63"/>
      <c r="X535" s="63" t="s">
        <v>1</v>
      </c>
      <c r="Y535" s="63"/>
      <c r="Z535" s="63"/>
      <c r="AA535" s="63"/>
      <c r="AB535" s="63"/>
      <c r="AC535" s="285"/>
      <c r="AD535" s="285"/>
    </row>
    <row r="536" spans="1:30" s="26" customFormat="1" ht="54" customHeight="1">
      <c r="A536" s="296" t="s">
        <v>2612</v>
      </c>
      <c r="B536" s="277" t="s">
        <v>2628</v>
      </c>
      <c r="C536" s="277" t="s">
        <v>2619</v>
      </c>
      <c r="D536" s="94"/>
      <c r="E536" s="94"/>
      <c r="F536" s="94"/>
      <c r="G536" s="204" t="s">
        <v>2</v>
      </c>
      <c r="H536" s="63"/>
      <c r="I536" s="214"/>
      <c r="J536" s="62">
        <f>COUNTIF(Table48[[#This Row],[Core Set of Children’s Health Care Quality Measures for Medicaid and CHIP (Child Core Set)
Version date: 03/2015]:[
CMS Medicare Part C &amp; D Star Ratings Measures
Version date: 10/2014 (2015) and 2/20/2015 (2016)]],"*yes*")</f>
        <v>1</v>
      </c>
      <c r="K536" s="63"/>
      <c r="L536" s="63"/>
      <c r="M536" s="63"/>
      <c r="N536" s="63"/>
      <c r="O536" s="285" t="s">
        <v>2623</v>
      </c>
      <c r="P536" s="63"/>
      <c r="Q536" s="63"/>
      <c r="R536" s="63"/>
      <c r="S536" s="285"/>
      <c r="T536" s="63"/>
      <c r="U536" s="63"/>
      <c r="V536" s="63"/>
      <c r="W536" s="63"/>
      <c r="X536" s="63"/>
      <c r="Y536" s="63"/>
      <c r="Z536" s="63"/>
      <c r="AA536" s="63"/>
      <c r="AB536" s="63"/>
      <c r="AC536" s="285"/>
      <c r="AD536" s="285"/>
    </row>
    <row r="537" spans="1:30" s="26" customFormat="1" ht="54" customHeight="1">
      <c r="A537" s="296" t="s">
        <v>2630</v>
      </c>
      <c r="B537" s="277" t="s">
        <v>2622</v>
      </c>
      <c r="C537" s="277" t="s">
        <v>2619</v>
      </c>
      <c r="D537" s="94"/>
      <c r="E537" s="94"/>
      <c r="F537" s="94"/>
      <c r="G537" s="204" t="s">
        <v>3</v>
      </c>
      <c r="H537" s="63"/>
      <c r="I537" s="214"/>
      <c r="J537" s="62">
        <f>COUNTIF(Table48[[#This Row],[Core Set of Children’s Health Care Quality Measures for Medicaid and CHIP (Child Core Set)
Version date: 03/2015]:[
CMS Medicare Part C &amp; D Star Ratings Measures
Version date: 10/2014 (2015) and 2/20/2015 (2016)]],"*yes*")</f>
        <v>1</v>
      </c>
      <c r="K537" s="63"/>
      <c r="L537" s="63"/>
      <c r="M537" s="63"/>
      <c r="N537" s="63"/>
      <c r="O537" s="285" t="s">
        <v>2624</v>
      </c>
      <c r="P537" s="63"/>
      <c r="Q537" s="63"/>
      <c r="R537" s="63"/>
      <c r="S537" s="285"/>
      <c r="T537" s="63"/>
      <c r="U537" s="63"/>
      <c r="V537" s="63"/>
      <c r="W537" s="63"/>
      <c r="X537" s="63"/>
      <c r="Y537" s="63"/>
      <c r="Z537" s="63"/>
      <c r="AA537" s="63"/>
      <c r="AB537" s="63"/>
      <c r="AC537" s="285"/>
      <c r="AD537" s="285"/>
    </row>
    <row r="538" spans="1:30" s="26" customFormat="1" ht="54" customHeight="1">
      <c r="A538" s="296" t="s">
        <v>2631</v>
      </c>
      <c r="B538" s="277" t="s">
        <v>2629</v>
      </c>
      <c r="C538" s="277" t="s">
        <v>2619</v>
      </c>
      <c r="D538" s="94"/>
      <c r="E538" s="94"/>
      <c r="F538" s="94"/>
      <c r="G538" s="204" t="s">
        <v>3</v>
      </c>
      <c r="H538" s="63"/>
      <c r="I538" s="214"/>
      <c r="J538" s="62">
        <f>COUNTIF(Table48[[#This Row],[Core Set of Children’s Health Care Quality Measures for Medicaid and CHIP (Child Core Set)
Version date: 03/2015]:[
CMS Medicare Part C &amp; D Star Ratings Measures
Version date: 10/2014 (2015) and 2/20/2015 (2016)]],"*yes*")</f>
        <v>1</v>
      </c>
      <c r="K538" s="63"/>
      <c r="L538" s="63"/>
      <c r="M538" s="63"/>
      <c r="N538" s="63"/>
      <c r="O538" s="285" t="s">
        <v>2625</v>
      </c>
      <c r="P538" s="63"/>
      <c r="Q538" s="63"/>
      <c r="R538" s="63"/>
      <c r="S538" s="285"/>
      <c r="T538" s="63"/>
      <c r="U538" s="63"/>
      <c r="V538" s="63"/>
      <c r="W538" s="63"/>
      <c r="X538" s="63"/>
      <c r="Y538" s="63"/>
      <c r="Z538" s="63"/>
      <c r="AA538" s="63"/>
      <c r="AB538" s="63"/>
      <c r="AC538" s="285"/>
      <c r="AD538" s="285"/>
    </row>
    <row r="539" spans="1:30" s="26" customFormat="1" ht="54" customHeight="1">
      <c r="A539" s="296" t="s">
        <v>2632</v>
      </c>
      <c r="B539" s="277" t="s">
        <v>2621</v>
      </c>
      <c r="C539" s="277" t="s">
        <v>2619</v>
      </c>
      <c r="D539" s="94"/>
      <c r="E539" s="94"/>
      <c r="F539" s="94"/>
      <c r="G539" s="204" t="s">
        <v>3</v>
      </c>
      <c r="H539" s="63"/>
      <c r="I539" s="214"/>
      <c r="J539" s="62">
        <f>COUNTIF(Table48[[#This Row],[Core Set of Children’s Health Care Quality Measures for Medicaid and CHIP (Child Core Set)
Version date: 03/2015]:[
CMS Medicare Part C &amp; D Star Ratings Measures
Version date: 10/2014 (2015) and 2/20/2015 (2016)]],"*yes*")</f>
        <v>1</v>
      </c>
      <c r="K539" s="63"/>
      <c r="L539" s="63"/>
      <c r="M539" s="63"/>
      <c r="N539" s="63"/>
      <c r="O539" s="285" t="s">
        <v>2626</v>
      </c>
      <c r="P539" s="63"/>
      <c r="Q539" s="63"/>
      <c r="R539" s="63"/>
      <c r="S539" s="285"/>
      <c r="T539" s="63"/>
      <c r="U539" s="63"/>
      <c r="V539" s="63"/>
      <c r="W539" s="63"/>
      <c r="X539" s="63"/>
      <c r="Y539" s="63"/>
      <c r="Z539" s="63"/>
      <c r="AA539" s="63"/>
      <c r="AB539" s="63"/>
      <c r="AC539" s="285"/>
      <c r="AD539" s="285"/>
    </row>
    <row r="540" spans="1:30" s="26" customFormat="1" ht="54" customHeight="1">
      <c r="A540" s="296" t="s">
        <v>2633</v>
      </c>
      <c r="B540" s="277" t="s">
        <v>2620</v>
      </c>
      <c r="C540" s="277" t="s">
        <v>2619</v>
      </c>
      <c r="D540" s="94"/>
      <c r="E540" s="94"/>
      <c r="F540" s="94"/>
      <c r="G540" s="204" t="s">
        <v>3</v>
      </c>
      <c r="H540" s="63"/>
      <c r="I540" s="214"/>
      <c r="J540" s="62">
        <f>COUNTIF(Table48[[#This Row],[Core Set of Children’s Health Care Quality Measures for Medicaid and CHIP (Child Core Set)
Version date: 03/2015]:[
CMS Medicare Part C &amp; D Star Ratings Measures
Version date: 10/2014 (2015) and 2/20/2015 (2016)]],"*yes*")</f>
        <v>1</v>
      </c>
      <c r="K540" s="63"/>
      <c r="L540" s="63"/>
      <c r="M540" s="63"/>
      <c r="N540" s="63"/>
      <c r="O540" s="285" t="s">
        <v>2627</v>
      </c>
      <c r="P540" s="63"/>
      <c r="Q540" s="63"/>
      <c r="R540" s="63"/>
      <c r="S540" s="285"/>
      <c r="T540" s="63"/>
      <c r="U540" s="63"/>
      <c r="V540" s="63"/>
      <c r="W540" s="63"/>
      <c r="X540" s="63"/>
      <c r="Y540" s="63"/>
      <c r="Z540" s="63"/>
      <c r="AA540" s="63"/>
      <c r="AB540" s="63"/>
      <c r="AC540" s="285"/>
      <c r="AD540" s="285"/>
    </row>
    <row r="541" spans="1:30" s="26" customFormat="1" ht="54" customHeight="1">
      <c r="A541" s="295" t="s">
        <v>1530</v>
      </c>
      <c r="B541" s="276" t="s">
        <v>1182</v>
      </c>
      <c r="C541" s="277"/>
      <c r="D541" s="94"/>
      <c r="E541" s="94"/>
      <c r="F541" s="94"/>
      <c r="G541" s="204" t="s">
        <v>115</v>
      </c>
      <c r="H541" s="208"/>
      <c r="I541" s="63" t="s">
        <v>10</v>
      </c>
      <c r="J541" s="62">
        <f>COUNTIF(Table48[[#This Row],[Core Set of Children’s Health Care Quality Measures for Medicaid and CHIP (Child Core Set)
Version date: 03/2015]:[
CMS Medicare Part C &amp; D Star Ratings Measures
Version date: 10/2014 (2015) and 2/20/2015 (2016)]],"*yes*")</f>
        <v>0</v>
      </c>
      <c r="K541" s="63"/>
      <c r="L541" s="63"/>
      <c r="M541" s="63"/>
      <c r="N541" s="63"/>
      <c r="O541" s="63"/>
      <c r="P541" s="63"/>
      <c r="Q541" s="63"/>
      <c r="R541" s="63"/>
      <c r="S541" s="285"/>
      <c r="T541" s="63"/>
      <c r="U541" s="63"/>
      <c r="V541" s="63"/>
      <c r="W541" s="63"/>
      <c r="X541" s="63"/>
      <c r="Y541" s="63"/>
      <c r="Z541" s="63"/>
      <c r="AA541" s="63"/>
      <c r="AB541" s="63" t="s">
        <v>1</v>
      </c>
      <c r="AC541" s="285"/>
      <c r="AD541" s="285"/>
    </row>
    <row r="542" spans="1:30" s="26" customFormat="1" ht="54" customHeight="1">
      <c r="A542" s="295" t="s">
        <v>1531</v>
      </c>
      <c r="B542" s="280" t="s">
        <v>583</v>
      </c>
      <c r="C542" s="277"/>
      <c r="D542" s="94"/>
      <c r="E542" s="94"/>
      <c r="F542" s="94"/>
      <c r="G542" s="204" t="s">
        <v>2</v>
      </c>
      <c r="H542" s="208" t="s">
        <v>1220</v>
      </c>
      <c r="I542" s="63" t="s">
        <v>9</v>
      </c>
      <c r="J542" s="62">
        <f>COUNTIF(Table48[[#This Row],[Core Set of Children’s Health Care Quality Measures for Medicaid and CHIP (Child Core Set)
Version date: 03/2015]:[
CMS Medicare Part C &amp; D Star Ratings Measures
Version date: 10/2014 (2015) and 2/20/2015 (2016)]],"*yes*")</f>
        <v>0</v>
      </c>
      <c r="K542" s="63"/>
      <c r="L542" s="63"/>
      <c r="M542" s="63"/>
      <c r="N542" s="63"/>
      <c r="O542" s="63"/>
      <c r="P542" s="63"/>
      <c r="Q542" s="63"/>
      <c r="R542" s="63"/>
      <c r="S542" s="285"/>
      <c r="T542" s="63"/>
      <c r="U542" s="63"/>
      <c r="V542" s="63"/>
      <c r="W542" s="63"/>
      <c r="X542" s="63"/>
      <c r="Y542" s="63"/>
      <c r="Z542" s="63"/>
      <c r="AA542" s="63"/>
      <c r="AB542" s="63" t="s">
        <v>1</v>
      </c>
      <c r="AC542" s="285"/>
      <c r="AD542" s="285" t="s">
        <v>1</v>
      </c>
    </row>
    <row r="543" spans="1:30" s="26" customFormat="1" ht="54" customHeight="1">
      <c r="A543" s="295"/>
      <c r="B543" s="280"/>
      <c r="C543" s="277"/>
      <c r="D543" s="94"/>
      <c r="E543" s="94"/>
      <c r="F543" s="94"/>
      <c r="G543" s="204"/>
      <c r="H543" s="63"/>
      <c r="I543" s="214"/>
      <c r="J543" s="62">
        <f>COUNTA(K543:T543)</f>
        <v>0</v>
      </c>
      <c r="K543" s="63"/>
      <c r="L543" s="63"/>
      <c r="M543" s="63"/>
      <c r="N543" s="63"/>
      <c r="O543" s="63"/>
      <c r="P543" s="63"/>
      <c r="Q543" s="63"/>
      <c r="R543" s="63"/>
      <c r="S543" s="285"/>
      <c r="T543" s="63"/>
      <c r="U543" s="63"/>
      <c r="V543" s="63"/>
      <c r="W543" s="63"/>
      <c r="X543" s="63"/>
      <c r="Y543" s="63"/>
      <c r="Z543" s="63"/>
      <c r="AA543" s="63"/>
      <c r="AB543" s="63"/>
      <c r="AC543" s="285"/>
      <c r="AD543" s="285"/>
    </row>
    <row r="544" spans="1:30" s="26" customFormat="1" ht="33.950000000000003" customHeight="1">
      <c r="A544" s="295"/>
      <c r="B544" s="202"/>
      <c r="C544" s="202"/>
      <c r="D544" s="63"/>
      <c r="E544" s="63"/>
      <c r="F544" s="63"/>
      <c r="G544" s="204"/>
      <c r="H544" s="208"/>
      <c r="I544" s="63"/>
      <c r="J544" s="62"/>
      <c r="K544" s="63"/>
      <c r="L544" s="63"/>
      <c r="M544" s="63"/>
      <c r="N544" s="63"/>
      <c r="O544" s="63"/>
      <c r="P544" s="63"/>
      <c r="Q544" s="63"/>
      <c r="R544" s="63"/>
      <c r="S544" s="285"/>
      <c r="T544" s="63"/>
      <c r="U544" s="63"/>
      <c r="V544" s="63"/>
      <c r="W544" s="63"/>
      <c r="X544" s="63"/>
      <c r="Y544" s="63"/>
      <c r="Z544" s="63"/>
      <c r="AA544" s="63"/>
      <c r="AB544" s="63"/>
      <c r="AC544" s="264"/>
      <c r="AD544" s="264"/>
    </row>
    <row r="545" spans="1:28" ht="18">
      <c r="A545" s="297"/>
      <c r="B545" s="86"/>
      <c r="C545" s="87" t="s">
        <v>539</v>
      </c>
      <c r="D545" s="79" t="s">
        <v>540</v>
      </c>
      <c r="E545" s="76" t="s">
        <v>541</v>
      </c>
      <c r="F545" s="76" t="s">
        <v>542</v>
      </c>
      <c r="G545" s="76" t="s">
        <v>543</v>
      </c>
      <c r="H545" s="76" t="s">
        <v>544</v>
      </c>
      <c r="I545" s="76" t="s">
        <v>545</v>
      </c>
      <c r="J545" s="76" t="s">
        <v>546</v>
      </c>
      <c r="K545" s="76" t="s">
        <v>547</v>
      </c>
      <c r="L545" s="76" t="s">
        <v>548</v>
      </c>
      <c r="M545" s="76" t="s">
        <v>549</v>
      </c>
      <c r="N545" s="76" t="s">
        <v>550</v>
      </c>
      <c r="O545" s="76" t="s">
        <v>551</v>
      </c>
      <c r="P545" s="76" t="s">
        <v>552</v>
      </c>
      <c r="Q545" s="76" t="s">
        <v>553</v>
      </c>
      <c r="R545" s="76" t="s">
        <v>554</v>
      </c>
      <c r="S545" s="76" t="s">
        <v>555</v>
      </c>
      <c r="T545" s="76" t="s">
        <v>556</v>
      </c>
      <c r="U545" s="76" t="s">
        <v>557</v>
      </c>
      <c r="V545" s="76" t="s">
        <v>558</v>
      </c>
      <c r="W545" s="76" t="s">
        <v>559</v>
      </c>
      <c r="X545" s="76" t="s">
        <v>560</v>
      </c>
      <c r="Y545" s="76" t="s">
        <v>1700</v>
      </c>
      <c r="Z545" s="75">
        <v>24</v>
      </c>
      <c r="AA545" s="75">
        <v>25</v>
      </c>
      <c r="AB545" s="75">
        <v>26</v>
      </c>
    </row>
  </sheetData>
  <mergeCells count="2">
    <mergeCell ref="A1:G1"/>
    <mergeCell ref="H1:AD1"/>
  </mergeCells>
  <conditionalFormatting sqref="V2:X2">
    <cfRule type="cellIs" dxfId="188" priority="1" operator="equal">
      <formula>"?"</formula>
    </cfRule>
  </conditionalFormatting>
  <hyperlinks>
    <hyperlink ref="G280" r:id="rId1" display="http://www.cahmi.org/"/>
    <hyperlink ref="G354" r:id="rId2"/>
    <hyperlink ref="H380" r:id="rId3" display="www.cdc.gov/nutrition/downloads/State-Indicator-Report-Fruits-Vegetables-2013.pdf"/>
    <hyperlink ref="H369" r:id="rId4" display="www.cdc.gov/healthyyouth/schoolhealth/index.htm"/>
  </hyperlinks>
  <pageMargins left="0.7" right="0.7" top="0.75" bottom="0.75" header="0.3" footer="0.3"/>
  <pageSetup scale="12" fitToHeight="0" orientation="landscape"/>
  <legacyDrawing r:id="rId5"/>
  <tableParts count="1">
    <tablePart r:id="rId6"/>
  </tablePart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sheetPr codeName="Sheet1" enableFormatConditionsCalculation="0">
    <tabColor rgb="FF0062BA"/>
    <pageSetUpPr fitToPage="1"/>
  </sheetPr>
  <dimension ref="A1:ZZ122"/>
  <sheetViews>
    <sheetView tabSelected="1" zoomScale="70" zoomScaleNormal="70" zoomScalePageLayoutView="81" workbookViewId="0">
      <pane xSplit="3" ySplit="5" topLeftCell="U23" activePane="bottomRight" state="frozen"/>
      <selection pane="topRight" activeCell="D1" sqref="D1"/>
      <selection pane="bottomLeft" activeCell="A3" sqref="A3"/>
      <selection pane="bottomRight" activeCell="Y4" sqref="Y4:Z4"/>
    </sheetView>
  </sheetViews>
  <sheetFormatPr defaultColWidth="8.85546875" defaultRowHeight="15"/>
  <cols>
    <col min="1" max="1" width="14.140625" style="33" customWidth="1"/>
    <col min="2" max="2" width="39" style="34" customWidth="1"/>
    <col min="3" max="3" width="22.42578125" style="35" customWidth="1"/>
    <col min="4" max="5" width="17.42578125" style="36" customWidth="1"/>
    <col min="6" max="6" width="73.85546875" style="36" customWidth="1"/>
    <col min="7" max="8" width="17.42578125" style="36" customWidth="1"/>
    <col min="9" max="9" width="21.42578125" style="35" customWidth="1"/>
    <col min="10" max="10" width="17.42578125" style="36" customWidth="1"/>
    <col min="11" max="12" width="18" style="36" customWidth="1"/>
    <col min="13" max="13" width="20.42578125" style="36" customWidth="1"/>
    <col min="14" max="15" width="20" style="36" customWidth="1"/>
    <col min="16" max="16" width="24.7109375" style="36" customWidth="1"/>
    <col min="17" max="17" width="22.28515625" style="36" customWidth="1"/>
    <col min="18" max="18" width="22.7109375" style="36" customWidth="1"/>
    <col min="19" max="19" width="20" style="36" customWidth="1"/>
    <col min="20" max="20" width="25.140625" style="36" customWidth="1"/>
    <col min="21" max="21" width="20" style="36" customWidth="1"/>
    <col min="22" max="22" width="24.42578125" style="36" customWidth="1"/>
    <col min="23" max="23" width="20" style="36" customWidth="1"/>
    <col min="24" max="24" width="25.28515625" style="36" customWidth="1"/>
    <col min="25" max="25" width="20" style="36" customWidth="1"/>
    <col min="26" max="26" width="24.7109375" style="36" customWidth="1"/>
    <col min="27" max="27" width="20" style="36" customWidth="1"/>
    <col min="28" max="28" width="25.140625" style="36" customWidth="1"/>
    <col min="29" max="29" width="20" style="36" customWidth="1"/>
    <col min="30" max="30" width="24.42578125" style="36" customWidth="1"/>
    <col min="31" max="31" width="20" style="36" customWidth="1"/>
    <col min="32" max="32" width="25" style="36" customWidth="1"/>
    <col min="33" max="33" width="20" style="36" customWidth="1"/>
    <col min="34" max="34" width="25.28515625" style="36" customWidth="1"/>
    <col min="35" max="35" width="25.28515625" style="37" hidden="1" customWidth="1"/>
    <col min="36" max="36" width="25.28515625" style="38" hidden="1" customWidth="1"/>
    <col min="37" max="44" width="17.140625" style="38" hidden="1" customWidth="1"/>
    <col min="45" max="49" width="29.7109375" style="38" customWidth="1"/>
    <col min="50" max="56" width="22.28515625" style="38" customWidth="1"/>
    <col min="57" max="63" width="36.140625" style="38" customWidth="1"/>
    <col min="64" max="64" width="38.28515625" style="38" customWidth="1"/>
    <col min="65" max="65" width="41.42578125" style="38" customWidth="1"/>
    <col min="66" max="66" width="36.140625" style="38" customWidth="1"/>
    <col min="67" max="67" width="30.42578125" style="38" customWidth="1"/>
    <col min="68" max="70" width="31.85546875" style="38" customWidth="1"/>
    <col min="71" max="71" width="44" style="38" customWidth="1"/>
    <col min="72" max="72" width="48.7109375" style="38" customWidth="1"/>
    <col min="73" max="73" width="45.7109375" style="38" customWidth="1"/>
    <col min="74" max="74" width="39.28515625" style="38" customWidth="1"/>
    <col min="75" max="75" width="36.42578125" style="38" customWidth="1"/>
    <col min="76" max="702" width="8.85546875" style="38"/>
    <col min="703" max="16384" width="8.85546875" style="39"/>
  </cols>
  <sheetData>
    <row r="1" spans="1:702" s="139" customFormat="1" ht="59.25" customHeight="1" thickBot="1">
      <c r="A1" s="396" t="s">
        <v>994</v>
      </c>
      <c r="B1" s="397"/>
      <c r="C1" s="397"/>
      <c r="D1" s="397"/>
      <c r="E1" s="397"/>
      <c r="F1" s="397"/>
      <c r="G1" s="397"/>
      <c r="H1" s="397"/>
      <c r="I1" s="397"/>
      <c r="J1" s="397"/>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25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138"/>
      <c r="OF1" s="138"/>
      <c r="OG1" s="138"/>
      <c r="OH1" s="138"/>
      <c r="OI1" s="138"/>
      <c r="OJ1" s="138"/>
      <c r="OK1" s="138"/>
      <c r="OL1" s="138"/>
      <c r="OM1" s="138"/>
      <c r="ON1" s="138"/>
      <c r="OO1" s="138"/>
      <c r="OP1" s="138"/>
      <c r="OQ1" s="138"/>
      <c r="OR1" s="138"/>
      <c r="OS1" s="138"/>
      <c r="OT1" s="138"/>
      <c r="OU1" s="138"/>
      <c r="OV1" s="138"/>
      <c r="OW1" s="138"/>
      <c r="OX1" s="138"/>
      <c r="OY1" s="138"/>
      <c r="OZ1" s="138"/>
      <c r="PA1" s="138"/>
      <c r="PB1" s="138"/>
      <c r="PC1" s="138"/>
      <c r="PD1" s="138"/>
      <c r="PE1" s="138"/>
      <c r="PF1" s="138"/>
      <c r="PG1" s="138"/>
      <c r="PH1" s="138"/>
      <c r="PI1" s="138"/>
      <c r="PJ1" s="138"/>
      <c r="PK1" s="138"/>
      <c r="PL1" s="138"/>
      <c r="PM1" s="138"/>
      <c r="PN1" s="138"/>
      <c r="PO1" s="138"/>
      <c r="PP1" s="138"/>
      <c r="PQ1" s="138"/>
      <c r="PR1" s="138"/>
      <c r="PS1" s="138"/>
      <c r="PT1" s="138"/>
      <c r="PU1" s="138"/>
      <c r="PV1" s="138"/>
      <c r="PW1" s="138"/>
      <c r="PX1" s="138"/>
      <c r="PY1" s="138"/>
      <c r="PZ1" s="138"/>
      <c r="QA1" s="138"/>
      <c r="QB1" s="138"/>
      <c r="QC1" s="138"/>
      <c r="QD1" s="138"/>
      <c r="QE1" s="138"/>
      <c r="QF1" s="138"/>
      <c r="QG1" s="138"/>
      <c r="QH1" s="138"/>
      <c r="QI1" s="138"/>
      <c r="QJ1" s="138"/>
      <c r="QK1" s="138"/>
      <c r="QL1" s="138"/>
      <c r="QM1" s="138"/>
      <c r="QN1" s="138"/>
      <c r="QO1" s="138"/>
      <c r="QP1" s="138"/>
      <c r="QQ1" s="138"/>
      <c r="QR1" s="138"/>
      <c r="QS1" s="138"/>
      <c r="QT1" s="138"/>
      <c r="QU1" s="138"/>
      <c r="QV1" s="138"/>
      <c r="QW1" s="138"/>
      <c r="QX1" s="138"/>
      <c r="QY1" s="138"/>
      <c r="QZ1" s="138"/>
      <c r="RA1" s="138"/>
      <c r="RB1" s="138"/>
      <c r="RC1" s="138"/>
      <c r="RD1" s="138"/>
      <c r="RE1" s="138"/>
      <c r="RF1" s="138"/>
      <c r="RG1" s="138"/>
      <c r="RH1" s="138"/>
      <c r="RI1" s="138"/>
      <c r="RJ1" s="138"/>
      <c r="RK1" s="138"/>
      <c r="RL1" s="138"/>
      <c r="RM1" s="138"/>
      <c r="RN1" s="138"/>
      <c r="RO1" s="138"/>
      <c r="RP1" s="138"/>
      <c r="RQ1" s="138"/>
      <c r="RR1" s="138"/>
      <c r="RS1" s="138"/>
      <c r="RT1" s="138"/>
      <c r="RU1" s="138"/>
      <c r="RV1" s="138"/>
      <c r="RW1" s="138"/>
      <c r="RX1" s="138"/>
      <c r="RY1" s="138"/>
      <c r="RZ1" s="138"/>
      <c r="SA1" s="138"/>
      <c r="SB1" s="138"/>
      <c r="SC1" s="138"/>
      <c r="SD1" s="138"/>
      <c r="SE1" s="138"/>
      <c r="SF1" s="138"/>
      <c r="SG1" s="138"/>
      <c r="SH1" s="138"/>
      <c r="SI1" s="138"/>
      <c r="SJ1" s="138"/>
      <c r="SK1" s="138"/>
      <c r="SL1" s="138"/>
      <c r="SM1" s="138"/>
      <c r="SN1" s="138"/>
      <c r="SO1" s="138"/>
      <c r="SP1" s="138"/>
      <c r="SQ1" s="138"/>
      <c r="SR1" s="138"/>
      <c r="SS1" s="138"/>
      <c r="ST1" s="138"/>
      <c r="SU1" s="138"/>
      <c r="SV1" s="138"/>
      <c r="SW1" s="138"/>
      <c r="SX1" s="138"/>
      <c r="SY1" s="138"/>
      <c r="SZ1" s="138"/>
      <c r="TA1" s="138"/>
      <c r="TB1" s="138"/>
      <c r="TC1" s="138"/>
      <c r="TD1" s="138"/>
      <c r="TE1" s="138"/>
      <c r="TF1" s="138"/>
      <c r="TG1" s="138"/>
      <c r="TH1" s="138"/>
      <c r="TI1" s="138"/>
      <c r="TJ1" s="138"/>
      <c r="TK1" s="138"/>
      <c r="TL1" s="138"/>
      <c r="TM1" s="138"/>
      <c r="TN1" s="138"/>
      <c r="TO1" s="138"/>
      <c r="TP1" s="138"/>
      <c r="TQ1" s="138"/>
      <c r="TR1" s="138"/>
      <c r="TS1" s="138"/>
      <c r="TT1" s="138"/>
      <c r="TU1" s="138"/>
      <c r="TV1" s="138"/>
      <c r="TW1" s="138"/>
      <c r="TX1" s="138"/>
      <c r="TY1" s="138"/>
      <c r="TZ1" s="138"/>
      <c r="UA1" s="138"/>
      <c r="UB1" s="138"/>
      <c r="UC1" s="138"/>
      <c r="UD1" s="138"/>
      <c r="UE1" s="138"/>
      <c r="UF1" s="138"/>
      <c r="UG1" s="138"/>
      <c r="UH1" s="138"/>
      <c r="UI1" s="138"/>
      <c r="UJ1" s="138"/>
      <c r="UK1" s="138"/>
      <c r="UL1" s="138"/>
      <c r="UM1" s="138"/>
      <c r="UN1" s="138"/>
      <c r="UO1" s="138"/>
      <c r="UP1" s="138"/>
      <c r="UQ1" s="138"/>
      <c r="UR1" s="138"/>
      <c r="US1" s="138"/>
      <c r="UT1" s="138"/>
      <c r="UU1" s="138"/>
      <c r="UV1" s="138"/>
      <c r="UW1" s="138"/>
      <c r="UX1" s="138"/>
      <c r="UY1" s="138"/>
      <c r="UZ1" s="138"/>
      <c r="VA1" s="138"/>
      <c r="VB1" s="138"/>
      <c r="VC1" s="138"/>
      <c r="VD1" s="138"/>
      <c r="VE1" s="138"/>
      <c r="VF1" s="138"/>
      <c r="VG1" s="138"/>
      <c r="VH1" s="138"/>
      <c r="VI1" s="138"/>
      <c r="VJ1" s="138"/>
      <c r="VK1" s="138"/>
      <c r="VL1" s="138"/>
      <c r="VM1" s="138"/>
      <c r="VN1" s="138"/>
      <c r="VO1" s="138"/>
      <c r="VP1" s="138"/>
      <c r="VQ1" s="138"/>
      <c r="VR1" s="138"/>
      <c r="VS1" s="138"/>
      <c r="VT1" s="138"/>
      <c r="VU1" s="138"/>
      <c r="VV1" s="138"/>
      <c r="VW1" s="138"/>
      <c r="VX1" s="138"/>
      <c r="VY1" s="138"/>
      <c r="VZ1" s="138"/>
      <c r="WA1" s="138"/>
      <c r="WB1" s="138"/>
      <c r="WC1" s="138"/>
      <c r="WD1" s="138"/>
      <c r="WE1" s="138"/>
      <c r="WF1" s="138"/>
      <c r="WG1" s="138"/>
      <c r="WH1" s="138"/>
      <c r="WI1" s="138"/>
      <c r="WJ1" s="138"/>
      <c r="WK1" s="138"/>
      <c r="WL1" s="138"/>
      <c r="WM1" s="138"/>
      <c r="WN1" s="138"/>
      <c r="WO1" s="138"/>
      <c r="WP1" s="138"/>
      <c r="WQ1" s="138"/>
      <c r="WR1" s="138"/>
      <c r="WS1" s="138"/>
      <c r="WT1" s="138"/>
      <c r="WU1" s="138"/>
      <c r="WV1" s="138"/>
      <c r="WW1" s="138"/>
      <c r="WX1" s="138"/>
      <c r="WY1" s="138"/>
      <c r="WZ1" s="138"/>
      <c r="XA1" s="138"/>
      <c r="XB1" s="138"/>
      <c r="XC1" s="138"/>
      <c r="XD1" s="138"/>
      <c r="XE1" s="138"/>
      <c r="XF1" s="138"/>
      <c r="XG1" s="138"/>
      <c r="XH1" s="138"/>
      <c r="XI1" s="138"/>
      <c r="XJ1" s="138"/>
      <c r="XK1" s="138"/>
      <c r="XL1" s="138"/>
      <c r="XM1" s="138"/>
      <c r="XN1" s="138"/>
      <c r="XO1" s="138"/>
      <c r="XP1" s="138"/>
      <c r="XQ1" s="138"/>
      <c r="XR1" s="138"/>
      <c r="XS1" s="138"/>
      <c r="XT1" s="138"/>
      <c r="XU1" s="138"/>
      <c r="XV1" s="138"/>
      <c r="XW1" s="138"/>
      <c r="XX1" s="138"/>
      <c r="XY1" s="138"/>
      <c r="XZ1" s="138"/>
      <c r="YA1" s="138"/>
      <c r="YB1" s="138"/>
      <c r="YC1" s="138"/>
      <c r="YD1" s="138"/>
      <c r="YE1" s="138"/>
      <c r="YF1" s="138"/>
      <c r="YG1" s="138"/>
      <c r="YH1" s="138"/>
      <c r="YI1" s="138"/>
      <c r="YJ1" s="138"/>
      <c r="YK1" s="138"/>
      <c r="YL1" s="138"/>
      <c r="YM1" s="138"/>
      <c r="YN1" s="138"/>
      <c r="YO1" s="138"/>
      <c r="YP1" s="138"/>
      <c r="YQ1" s="138"/>
      <c r="YR1" s="138"/>
      <c r="YS1" s="138"/>
      <c r="YT1" s="138"/>
      <c r="YU1" s="138"/>
      <c r="YV1" s="138"/>
      <c r="YW1" s="138"/>
      <c r="YX1" s="138"/>
      <c r="YY1" s="138"/>
      <c r="YZ1" s="138"/>
      <c r="ZA1" s="138"/>
      <c r="ZB1" s="138"/>
      <c r="ZC1" s="138"/>
      <c r="ZD1" s="138"/>
      <c r="ZE1" s="138"/>
      <c r="ZF1" s="138"/>
      <c r="ZG1" s="138"/>
      <c r="ZH1" s="138"/>
      <c r="ZI1" s="138"/>
      <c r="ZJ1" s="138"/>
      <c r="ZK1" s="138"/>
      <c r="ZL1" s="138"/>
      <c r="ZM1" s="138"/>
      <c r="ZN1" s="138"/>
      <c r="ZO1" s="138"/>
      <c r="ZP1" s="138"/>
      <c r="ZQ1" s="138"/>
      <c r="ZR1" s="138"/>
      <c r="ZS1" s="138"/>
      <c r="ZT1" s="138"/>
      <c r="ZU1" s="138"/>
      <c r="ZV1" s="138"/>
      <c r="ZW1" s="138"/>
      <c r="ZX1" s="138"/>
      <c r="ZY1" s="138"/>
      <c r="ZZ1" s="138"/>
    </row>
    <row r="2" spans="1:702" s="200" customFormat="1" ht="117.75" customHeight="1" thickTop="1">
      <c r="A2" s="394"/>
      <c r="B2" s="379"/>
      <c r="C2" s="395"/>
      <c r="D2" s="378" t="s">
        <v>1552</v>
      </c>
      <c r="E2" s="379"/>
      <c r="F2" s="379"/>
      <c r="G2" s="379"/>
      <c r="H2" s="379"/>
      <c r="I2" s="379"/>
      <c r="J2" s="380"/>
      <c r="K2" s="197"/>
      <c r="L2" s="197"/>
      <c r="M2" s="197"/>
      <c r="N2" s="198"/>
      <c r="O2" s="381" t="s">
        <v>1553</v>
      </c>
      <c r="P2" s="382"/>
      <c r="Q2" s="382"/>
      <c r="R2" s="382"/>
      <c r="S2" s="382"/>
      <c r="T2" s="382"/>
      <c r="U2" s="382"/>
      <c r="V2" s="382"/>
      <c r="W2" s="382"/>
      <c r="X2" s="382"/>
      <c r="Y2" s="382"/>
      <c r="Z2" s="382"/>
      <c r="AA2" s="382"/>
      <c r="AB2" s="382"/>
      <c r="AC2" s="382"/>
      <c r="AD2" s="382"/>
      <c r="AE2" s="382"/>
      <c r="AF2" s="382"/>
      <c r="AG2" s="382"/>
      <c r="AH2" s="383"/>
      <c r="AI2" s="197"/>
      <c r="AJ2" s="197"/>
      <c r="AK2" s="197"/>
      <c r="AL2" s="197"/>
      <c r="AM2" s="197"/>
      <c r="AN2" s="197"/>
      <c r="AO2" s="197"/>
      <c r="AP2" s="197"/>
      <c r="AQ2" s="197"/>
      <c r="AR2" s="197"/>
      <c r="AS2" s="199"/>
      <c r="AT2" s="199"/>
      <c r="AU2" s="199"/>
      <c r="AV2" s="199"/>
      <c r="AW2" s="199"/>
      <c r="AX2" s="384" t="s">
        <v>1318</v>
      </c>
      <c r="AY2" s="385"/>
      <c r="AZ2" s="385"/>
      <c r="BA2" s="385"/>
      <c r="BB2" s="385"/>
      <c r="BC2" s="385"/>
      <c r="BD2" s="386"/>
      <c r="BE2" s="387" t="s">
        <v>1319</v>
      </c>
      <c r="BF2" s="379"/>
      <c r="BG2" s="379"/>
      <c r="BH2" s="379"/>
      <c r="BI2" s="379"/>
      <c r="BJ2" s="379"/>
      <c r="BK2" s="379"/>
      <c r="BL2" s="379"/>
      <c r="BM2" s="379"/>
      <c r="BN2" s="380"/>
      <c r="BO2" s="257"/>
      <c r="BP2" s="388" t="s">
        <v>1319</v>
      </c>
      <c r="BQ2" s="379"/>
      <c r="BR2" s="380"/>
      <c r="BS2" s="369" t="s">
        <v>1319</v>
      </c>
      <c r="BT2" s="370"/>
      <c r="BU2" s="370"/>
      <c r="BV2" s="370"/>
      <c r="BW2" s="371"/>
    </row>
    <row r="3" spans="1:702" s="140" customFormat="1" ht="42" customHeight="1">
      <c r="A3" s="152"/>
      <c r="B3" s="153"/>
      <c r="C3" s="153"/>
      <c r="D3" s="217"/>
      <c r="E3" s="153"/>
      <c r="F3" s="153"/>
      <c r="G3" s="153"/>
      <c r="H3" s="153"/>
      <c r="I3" s="153"/>
      <c r="J3" s="153"/>
      <c r="K3" s="154"/>
      <c r="L3" s="154"/>
      <c r="M3" s="154"/>
      <c r="N3" s="155"/>
      <c r="O3" s="391" t="s">
        <v>292</v>
      </c>
      <c r="P3" s="391"/>
      <c r="Q3" s="391" t="s">
        <v>293</v>
      </c>
      <c r="R3" s="391"/>
      <c r="S3" s="391" t="s">
        <v>294</v>
      </c>
      <c r="T3" s="391"/>
      <c r="U3" s="391" t="s">
        <v>295</v>
      </c>
      <c r="V3" s="391"/>
      <c r="W3" s="391" t="s">
        <v>296</v>
      </c>
      <c r="X3" s="391"/>
      <c r="Y3" s="391" t="s">
        <v>297</v>
      </c>
      <c r="Z3" s="391"/>
      <c r="AA3" s="391" t="s">
        <v>298</v>
      </c>
      <c r="AB3" s="391"/>
      <c r="AC3" s="391" t="s">
        <v>299</v>
      </c>
      <c r="AD3" s="391"/>
      <c r="AE3" s="391" t="s">
        <v>300</v>
      </c>
      <c r="AF3" s="391"/>
      <c r="AG3" s="391" t="s">
        <v>301</v>
      </c>
      <c r="AH3" s="391"/>
      <c r="AI3" s="389" t="s">
        <v>992</v>
      </c>
      <c r="AJ3" s="389"/>
      <c r="AK3" s="389"/>
      <c r="AL3" s="389"/>
      <c r="AM3" s="389"/>
      <c r="AN3" s="389"/>
      <c r="AO3" s="389"/>
      <c r="AP3" s="389"/>
      <c r="AQ3" s="389"/>
      <c r="AR3" s="389"/>
      <c r="AS3" s="363" t="s">
        <v>27</v>
      </c>
      <c r="AT3" s="402"/>
      <c r="AU3" s="402"/>
      <c r="AV3" s="402"/>
      <c r="AW3" s="403"/>
      <c r="AX3" s="389" t="s">
        <v>988</v>
      </c>
      <c r="AY3" s="389"/>
      <c r="AZ3" s="389"/>
      <c r="BA3" s="389"/>
      <c r="BB3" s="389"/>
      <c r="BC3" s="389"/>
      <c r="BD3" s="389"/>
      <c r="BE3" s="390" t="s">
        <v>989</v>
      </c>
      <c r="BF3" s="390"/>
      <c r="BG3" s="390"/>
      <c r="BH3" s="390"/>
      <c r="BI3" s="390"/>
      <c r="BJ3" s="390"/>
      <c r="BK3" s="390"/>
      <c r="BL3" s="390"/>
      <c r="BM3" s="390"/>
      <c r="BN3" s="390"/>
      <c r="BO3" s="259"/>
      <c r="BP3" s="372" t="s">
        <v>990</v>
      </c>
      <c r="BQ3" s="373"/>
      <c r="BR3" s="374"/>
      <c r="BS3" s="363" t="s">
        <v>991</v>
      </c>
      <c r="BT3" s="364"/>
      <c r="BU3" s="364"/>
      <c r="BV3" s="364"/>
      <c r="BW3" s="365"/>
    </row>
    <row r="4" spans="1:702" s="142" customFormat="1" ht="63.6" customHeight="1">
      <c r="A4" s="156"/>
      <c r="B4" s="157"/>
      <c r="C4" s="157"/>
      <c r="D4" s="158"/>
      <c r="E4" s="158"/>
      <c r="F4" s="158"/>
      <c r="G4" s="158"/>
      <c r="H4" s="158"/>
      <c r="I4" s="158"/>
      <c r="J4" s="158"/>
      <c r="K4" s="159"/>
      <c r="L4" s="159"/>
      <c r="M4" s="159"/>
      <c r="N4" s="160"/>
      <c r="O4" s="392" t="s">
        <v>2964</v>
      </c>
      <c r="P4" s="393"/>
      <c r="Q4" s="392" t="s">
        <v>2963</v>
      </c>
      <c r="R4" s="393"/>
      <c r="S4" s="392" t="s">
        <v>265</v>
      </c>
      <c r="T4" s="393"/>
      <c r="U4" s="392" t="s">
        <v>2967</v>
      </c>
      <c r="V4" s="393"/>
      <c r="W4" s="392" t="s">
        <v>2968</v>
      </c>
      <c r="X4" s="393"/>
      <c r="Y4" s="392" t="s">
        <v>2978</v>
      </c>
      <c r="Z4" s="393"/>
      <c r="AA4" s="392" t="s">
        <v>2969</v>
      </c>
      <c r="AB4" s="393"/>
      <c r="AC4" s="392"/>
      <c r="AD4" s="393"/>
      <c r="AE4" s="392" t="s">
        <v>1581</v>
      </c>
      <c r="AF4" s="393"/>
      <c r="AG4" s="392" t="s">
        <v>1581</v>
      </c>
      <c r="AH4" s="393"/>
      <c r="AI4" s="398" t="s">
        <v>1304</v>
      </c>
      <c r="AJ4" s="398"/>
      <c r="AK4" s="398"/>
      <c r="AL4" s="398"/>
      <c r="AM4" s="398"/>
      <c r="AN4" s="398"/>
      <c r="AO4" s="398"/>
      <c r="AP4" s="398"/>
      <c r="AQ4" s="398"/>
      <c r="AR4" s="398"/>
      <c r="AS4" s="404"/>
      <c r="AT4" s="405"/>
      <c r="AU4" s="405"/>
      <c r="AV4" s="405"/>
      <c r="AW4" s="406"/>
      <c r="AX4" s="399" t="s">
        <v>1592</v>
      </c>
      <c r="AY4" s="400"/>
      <c r="AZ4" s="400"/>
      <c r="BA4" s="400"/>
      <c r="BB4" s="401"/>
      <c r="BC4" s="398" t="s">
        <v>1305</v>
      </c>
      <c r="BD4" s="398"/>
      <c r="BE4" s="165" t="s">
        <v>2739</v>
      </c>
      <c r="BF4" s="165" t="s">
        <v>2734</v>
      </c>
      <c r="BG4" s="167" t="s">
        <v>1309</v>
      </c>
      <c r="BH4" s="165" t="s">
        <v>2737</v>
      </c>
      <c r="BI4" s="165" t="s">
        <v>2790</v>
      </c>
      <c r="BJ4" s="165" t="s">
        <v>1309</v>
      </c>
      <c r="BK4" s="165" t="s">
        <v>1310</v>
      </c>
      <c r="BL4" s="165" t="s">
        <v>2788</v>
      </c>
      <c r="BM4" s="165" t="s">
        <v>2677</v>
      </c>
      <c r="BN4" s="165" t="s">
        <v>2891</v>
      </c>
      <c r="BO4" s="165" t="s">
        <v>2789</v>
      </c>
      <c r="BP4" s="375"/>
      <c r="BQ4" s="376"/>
      <c r="BR4" s="377"/>
      <c r="BS4" s="366"/>
      <c r="BT4" s="367"/>
      <c r="BU4" s="367"/>
      <c r="BV4" s="367"/>
      <c r="BW4" s="368"/>
      <c r="BX4" s="141"/>
      <c r="BY4" s="141"/>
      <c r="BZ4" s="141"/>
      <c r="CA4" s="141"/>
      <c r="CB4" s="141"/>
      <c r="CC4" s="141"/>
      <c r="CD4" s="141"/>
      <c r="CE4" s="141"/>
      <c r="CF4" s="141"/>
      <c r="CG4" s="141"/>
      <c r="CH4" s="141"/>
      <c r="CI4" s="141"/>
      <c r="CJ4" s="141"/>
      <c r="CK4" s="141"/>
      <c r="CL4" s="141"/>
      <c r="CM4" s="141"/>
      <c r="CN4" s="141"/>
      <c r="CO4" s="141"/>
      <c r="CP4" s="141"/>
      <c r="CQ4" s="141"/>
      <c r="CR4" s="141"/>
      <c r="CS4" s="141"/>
      <c r="CT4" s="141"/>
      <c r="CU4" s="141"/>
      <c r="CV4" s="141"/>
      <c r="CW4" s="141"/>
      <c r="CX4" s="141"/>
      <c r="CY4" s="141"/>
      <c r="CZ4" s="141"/>
      <c r="DA4" s="141"/>
      <c r="DB4" s="141"/>
      <c r="DC4" s="141"/>
      <c r="DD4" s="141"/>
      <c r="DE4" s="141"/>
      <c r="DF4" s="141"/>
      <c r="DG4" s="141"/>
      <c r="DH4" s="141"/>
      <c r="DI4" s="141"/>
      <c r="DJ4" s="141"/>
      <c r="DK4" s="141"/>
      <c r="DL4" s="141"/>
      <c r="DM4" s="141"/>
      <c r="DN4" s="141"/>
      <c r="DO4" s="141"/>
      <c r="DP4" s="141"/>
      <c r="DQ4" s="141"/>
      <c r="DR4" s="141"/>
      <c r="DS4" s="141"/>
      <c r="DT4" s="141"/>
      <c r="DU4" s="141"/>
      <c r="DV4" s="141"/>
      <c r="DW4" s="141"/>
      <c r="DX4" s="141"/>
      <c r="DY4" s="141"/>
      <c r="DZ4" s="141"/>
      <c r="EA4" s="141"/>
      <c r="EB4" s="141"/>
      <c r="EC4" s="141"/>
      <c r="ED4" s="141"/>
      <c r="EE4" s="141"/>
      <c r="EF4" s="141"/>
      <c r="EG4" s="141"/>
      <c r="EH4" s="141"/>
      <c r="EI4" s="141"/>
      <c r="EJ4" s="141"/>
      <c r="EK4" s="141"/>
      <c r="EL4" s="141"/>
      <c r="EM4" s="141"/>
      <c r="EN4" s="141"/>
      <c r="EO4" s="141"/>
      <c r="EP4" s="141"/>
      <c r="EQ4" s="141"/>
      <c r="ER4" s="141"/>
      <c r="ES4" s="141"/>
      <c r="ET4" s="141"/>
      <c r="EU4" s="141"/>
      <c r="EV4" s="141"/>
      <c r="EW4" s="141"/>
      <c r="EX4" s="141"/>
      <c r="EY4" s="141"/>
      <c r="EZ4" s="141"/>
      <c r="FA4" s="141"/>
      <c r="FB4" s="141"/>
      <c r="FC4" s="141"/>
      <c r="FD4" s="141"/>
      <c r="FE4" s="141"/>
      <c r="FF4" s="141"/>
      <c r="FG4" s="141"/>
      <c r="FH4" s="141"/>
      <c r="FI4" s="141"/>
      <c r="FJ4" s="141"/>
      <c r="FK4" s="141"/>
      <c r="FL4" s="141"/>
      <c r="FM4" s="141"/>
      <c r="FN4" s="141"/>
      <c r="FO4" s="141"/>
      <c r="FP4" s="141"/>
      <c r="FQ4" s="141"/>
      <c r="FR4" s="141"/>
      <c r="FS4" s="141"/>
      <c r="FT4" s="141"/>
      <c r="FU4" s="141"/>
      <c r="FV4" s="141"/>
      <c r="FW4" s="141"/>
      <c r="FX4" s="141"/>
      <c r="FY4" s="141"/>
      <c r="FZ4" s="141"/>
      <c r="GA4" s="141"/>
      <c r="GB4" s="141"/>
      <c r="GC4" s="141"/>
      <c r="GD4" s="141"/>
      <c r="GE4" s="141"/>
      <c r="GF4" s="141"/>
      <c r="GG4" s="141"/>
      <c r="GH4" s="141"/>
    </row>
    <row r="5" spans="1:702" s="150" customFormat="1" ht="163.5" customHeight="1">
      <c r="A5" s="143" t="s">
        <v>18</v>
      </c>
      <c r="B5" s="144" t="s">
        <v>0</v>
      </c>
      <c r="C5" s="144" t="s">
        <v>30</v>
      </c>
      <c r="D5" s="145" t="s">
        <v>6</v>
      </c>
      <c r="E5" s="145" t="s">
        <v>538</v>
      </c>
      <c r="F5" s="145" t="s">
        <v>32</v>
      </c>
      <c r="G5" s="145" t="s">
        <v>5</v>
      </c>
      <c r="H5" s="145" t="s">
        <v>993</v>
      </c>
      <c r="I5" s="145" t="s">
        <v>8</v>
      </c>
      <c r="J5" s="145" t="s">
        <v>7</v>
      </c>
      <c r="K5" s="146" t="s">
        <v>535</v>
      </c>
      <c r="L5" s="146" t="s">
        <v>536</v>
      </c>
      <c r="M5" s="146" t="s">
        <v>537</v>
      </c>
      <c r="N5" s="147" t="s">
        <v>19</v>
      </c>
      <c r="O5" s="148" t="s">
        <v>292</v>
      </c>
      <c r="P5" s="148" t="s">
        <v>302</v>
      </c>
      <c r="Q5" s="148" t="s">
        <v>293</v>
      </c>
      <c r="R5" s="148" t="s">
        <v>303</v>
      </c>
      <c r="S5" s="148" t="s">
        <v>294</v>
      </c>
      <c r="T5" s="148" t="s">
        <v>304</v>
      </c>
      <c r="U5" s="148" t="s">
        <v>295</v>
      </c>
      <c r="V5" s="148" t="s">
        <v>305</v>
      </c>
      <c r="W5" s="148" t="s">
        <v>296</v>
      </c>
      <c r="X5" s="148" t="s">
        <v>306</v>
      </c>
      <c r="Y5" s="148" t="s">
        <v>297</v>
      </c>
      <c r="Z5" s="148" t="s">
        <v>307</v>
      </c>
      <c r="AA5" s="148" t="s">
        <v>298</v>
      </c>
      <c r="AB5" s="148" t="s">
        <v>308</v>
      </c>
      <c r="AC5" s="148" t="s">
        <v>299</v>
      </c>
      <c r="AD5" s="148" t="s">
        <v>309</v>
      </c>
      <c r="AE5" s="148" t="s">
        <v>300</v>
      </c>
      <c r="AF5" s="148" t="s">
        <v>310</v>
      </c>
      <c r="AG5" s="148" t="s">
        <v>301</v>
      </c>
      <c r="AH5" s="148" t="s">
        <v>311</v>
      </c>
      <c r="AI5" s="145" t="s">
        <v>1539</v>
      </c>
      <c r="AJ5" s="145" t="s">
        <v>1540</v>
      </c>
      <c r="AK5" s="145" t="s">
        <v>1532</v>
      </c>
      <c r="AL5" s="145" t="s">
        <v>1541</v>
      </c>
      <c r="AM5" s="145" t="s">
        <v>1533</v>
      </c>
      <c r="AN5" s="145" t="s">
        <v>1534</v>
      </c>
      <c r="AO5" s="145" t="s">
        <v>1535</v>
      </c>
      <c r="AP5" s="145" t="s">
        <v>1536</v>
      </c>
      <c r="AQ5" s="145" t="s">
        <v>1537</v>
      </c>
      <c r="AR5" s="145" t="s">
        <v>1538</v>
      </c>
      <c r="AS5" s="161" t="s">
        <v>842</v>
      </c>
      <c r="AT5" s="161" t="s">
        <v>562</v>
      </c>
      <c r="AU5" s="161" t="s">
        <v>843</v>
      </c>
      <c r="AV5" s="161" t="s">
        <v>841</v>
      </c>
      <c r="AW5" s="161" t="s">
        <v>582</v>
      </c>
      <c r="AX5" s="164" t="s">
        <v>539</v>
      </c>
      <c r="AY5" s="164" t="s">
        <v>540</v>
      </c>
      <c r="AZ5" s="164" t="s">
        <v>541</v>
      </c>
      <c r="BA5" s="164" t="s">
        <v>542</v>
      </c>
      <c r="BB5" s="164" t="s">
        <v>543</v>
      </c>
      <c r="BC5" s="164" t="s">
        <v>2973</v>
      </c>
      <c r="BD5" s="164" t="s">
        <v>1563</v>
      </c>
      <c r="BE5" s="162" t="s">
        <v>1556</v>
      </c>
      <c r="BF5" s="162" t="s">
        <v>1555</v>
      </c>
      <c r="BG5" s="162" t="s">
        <v>1554</v>
      </c>
      <c r="BH5" s="162" t="s">
        <v>1557</v>
      </c>
      <c r="BI5" s="162" t="s">
        <v>2679</v>
      </c>
      <c r="BJ5" s="162" t="s">
        <v>1306</v>
      </c>
      <c r="BK5" s="162" t="s">
        <v>1307</v>
      </c>
      <c r="BL5" s="162" t="s">
        <v>1308</v>
      </c>
      <c r="BM5" s="162" t="s">
        <v>2678</v>
      </c>
      <c r="BN5" s="162" t="s">
        <v>2892</v>
      </c>
      <c r="BO5" s="273" t="s">
        <v>1697</v>
      </c>
      <c r="BP5" s="151" t="s">
        <v>1303</v>
      </c>
      <c r="BQ5" s="151" t="s">
        <v>1558</v>
      </c>
      <c r="BR5" s="151" t="s">
        <v>1559</v>
      </c>
      <c r="BS5" s="163" t="s">
        <v>1560</v>
      </c>
      <c r="BT5" s="163" t="s">
        <v>1561</v>
      </c>
      <c r="BU5" s="163" t="s">
        <v>1562</v>
      </c>
      <c r="BV5" s="163" t="s">
        <v>2634</v>
      </c>
      <c r="BW5" s="163" t="s">
        <v>2680</v>
      </c>
      <c r="BX5" s="149"/>
      <c r="BY5" s="149"/>
      <c r="BZ5" s="149"/>
      <c r="CA5" s="149"/>
      <c r="CB5" s="149"/>
      <c r="CC5" s="149"/>
      <c r="CD5" s="149"/>
      <c r="CE5" s="149"/>
      <c r="CF5" s="149"/>
      <c r="CG5" s="149"/>
      <c r="CH5" s="149"/>
      <c r="CI5" s="149"/>
      <c r="CJ5" s="149"/>
      <c r="CK5" s="149"/>
      <c r="CL5" s="149"/>
      <c r="CM5" s="149"/>
      <c r="CN5" s="149"/>
      <c r="CO5" s="149"/>
      <c r="CP5" s="149"/>
      <c r="CQ5" s="149"/>
      <c r="CR5" s="149"/>
      <c r="CS5" s="149"/>
      <c r="CT5" s="149"/>
      <c r="CU5" s="149"/>
      <c r="CV5" s="149"/>
      <c r="CW5" s="149"/>
      <c r="CX5" s="149"/>
      <c r="CY5" s="149"/>
      <c r="CZ5" s="149"/>
      <c r="DA5" s="149"/>
      <c r="DB5" s="149"/>
      <c r="DC5" s="149"/>
      <c r="DD5" s="149"/>
      <c r="DE5" s="149"/>
      <c r="DF5" s="149"/>
      <c r="DG5" s="149"/>
      <c r="DH5" s="149"/>
      <c r="DI5" s="149"/>
      <c r="DJ5" s="149"/>
      <c r="DK5" s="149"/>
      <c r="DL5" s="149"/>
      <c r="DM5" s="149"/>
      <c r="DN5" s="149"/>
      <c r="DO5" s="149"/>
      <c r="DP5" s="149"/>
      <c r="DQ5" s="149"/>
      <c r="DR5" s="149"/>
      <c r="DS5" s="149"/>
      <c r="DT5" s="149"/>
      <c r="DU5" s="149"/>
      <c r="DV5" s="149"/>
      <c r="DW5" s="149"/>
      <c r="DX5" s="149"/>
      <c r="DY5" s="149"/>
      <c r="DZ5" s="149"/>
      <c r="EA5" s="149"/>
      <c r="EB5" s="149"/>
      <c r="EC5" s="149"/>
      <c r="ED5" s="149"/>
      <c r="EE5" s="149"/>
      <c r="EF5" s="149"/>
      <c r="EG5" s="149"/>
      <c r="EH5" s="149"/>
      <c r="EI5" s="149"/>
      <c r="EJ5" s="149"/>
      <c r="EK5" s="149"/>
      <c r="EL5" s="149"/>
      <c r="EM5" s="149"/>
      <c r="EN5" s="149"/>
      <c r="EO5" s="149"/>
      <c r="EP5" s="149"/>
      <c r="EQ5" s="149"/>
      <c r="ER5" s="149"/>
      <c r="ES5" s="149"/>
      <c r="ET5" s="149"/>
      <c r="EU5" s="149"/>
      <c r="EV5" s="149"/>
      <c r="EW5" s="149"/>
      <c r="EX5" s="149"/>
      <c r="EY5" s="149"/>
      <c r="EZ5" s="149"/>
      <c r="FA5" s="149"/>
      <c r="FB5" s="149"/>
      <c r="FC5" s="149"/>
      <c r="FD5" s="149"/>
      <c r="FE5" s="149"/>
      <c r="FF5" s="149"/>
      <c r="FG5" s="149"/>
      <c r="FH5" s="149"/>
      <c r="FI5" s="149"/>
      <c r="FJ5" s="149"/>
      <c r="FK5" s="149"/>
      <c r="FL5" s="149"/>
      <c r="FM5" s="149"/>
      <c r="FN5" s="149"/>
      <c r="FO5" s="149"/>
      <c r="FP5" s="149"/>
      <c r="FQ5" s="149"/>
      <c r="FR5" s="149"/>
      <c r="FS5" s="149"/>
      <c r="FT5" s="149"/>
      <c r="FU5" s="149"/>
      <c r="FV5" s="149"/>
      <c r="FW5" s="149"/>
      <c r="FX5" s="149"/>
      <c r="FY5" s="149"/>
      <c r="FZ5" s="149"/>
      <c r="GA5" s="149"/>
      <c r="GB5" s="149"/>
      <c r="GC5" s="149"/>
      <c r="GD5" s="149"/>
      <c r="GE5" s="149"/>
      <c r="GF5" s="149"/>
      <c r="GG5" s="149"/>
      <c r="GH5" s="149"/>
      <c r="GI5" s="149"/>
      <c r="GJ5" s="149"/>
      <c r="GK5" s="149"/>
      <c r="GL5" s="149"/>
      <c r="GM5" s="149"/>
      <c r="GN5" s="149"/>
      <c r="GO5" s="149"/>
      <c r="GP5" s="149"/>
      <c r="GQ5" s="149"/>
      <c r="GR5" s="149"/>
      <c r="GS5" s="149"/>
      <c r="GT5" s="149"/>
      <c r="GU5" s="149"/>
      <c r="GV5" s="149"/>
      <c r="GW5" s="149"/>
      <c r="GX5" s="149"/>
      <c r="GY5" s="149"/>
      <c r="GZ5" s="149"/>
      <c r="HA5" s="149"/>
      <c r="HB5" s="149"/>
      <c r="HC5" s="149"/>
      <c r="HD5" s="149"/>
      <c r="HE5" s="149"/>
      <c r="HF5" s="149"/>
      <c r="HG5" s="149"/>
      <c r="HH5" s="149"/>
      <c r="HI5" s="149"/>
      <c r="HJ5" s="149"/>
      <c r="HK5" s="149"/>
      <c r="HL5" s="149"/>
      <c r="HM5" s="149"/>
      <c r="HN5" s="149"/>
      <c r="HO5" s="149"/>
      <c r="HP5" s="149"/>
      <c r="HQ5" s="149"/>
      <c r="HR5" s="149"/>
      <c r="HS5" s="149"/>
      <c r="HT5" s="149"/>
      <c r="HU5" s="149"/>
      <c r="HV5" s="149"/>
      <c r="HW5" s="149"/>
      <c r="HX5" s="149"/>
      <c r="HY5" s="149"/>
      <c r="HZ5" s="149"/>
      <c r="IA5" s="149"/>
      <c r="IB5" s="149"/>
      <c r="IC5" s="149"/>
      <c r="ID5" s="149"/>
      <c r="IE5" s="149"/>
      <c r="IF5" s="149"/>
      <c r="IG5" s="149"/>
      <c r="IH5" s="149"/>
      <c r="II5" s="149"/>
      <c r="IJ5" s="149"/>
      <c r="IK5" s="149"/>
      <c r="IL5" s="149"/>
      <c r="IM5" s="149"/>
      <c r="IN5" s="149"/>
      <c r="IO5" s="149"/>
      <c r="IP5" s="149"/>
      <c r="IQ5" s="149"/>
      <c r="IR5" s="149"/>
      <c r="IS5" s="149"/>
      <c r="IT5" s="149"/>
      <c r="IU5" s="149"/>
      <c r="IV5" s="149"/>
      <c r="IW5" s="149"/>
      <c r="IX5" s="149"/>
      <c r="IY5" s="149"/>
      <c r="IZ5" s="149"/>
      <c r="JA5" s="149"/>
      <c r="JB5" s="149"/>
      <c r="JC5" s="149"/>
      <c r="JD5" s="149"/>
      <c r="JE5" s="149"/>
      <c r="JF5" s="149"/>
      <c r="JG5" s="149"/>
      <c r="JH5" s="149"/>
      <c r="JI5" s="149"/>
      <c r="JJ5" s="149"/>
      <c r="JK5" s="149"/>
      <c r="JL5" s="149"/>
      <c r="JM5" s="149"/>
      <c r="JN5" s="149"/>
      <c r="JO5" s="149"/>
      <c r="JP5" s="149"/>
      <c r="JQ5" s="149"/>
      <c r="JR5" s="149"/>
      <c r="JS5" s="149"/>
      <c r="JT5" s="149"/>
      <c r="JU5" s="149"/>
      <c r="JV5" s="149"/>
      <c r="JW5" s="149"/>
      <c r="JX5" s="149"/>
      <c r="JY5" s="149"/>
      <c r="JZ5" s="149"/>
      <c r="KA5" s="149"/>
      <c r="KB5" s="149"/>
      <c r="KC5" s="149"/>
      <c r="KD5" s="149"/>
      <c r="KE5" s="149"/>
      <c r="KF5" s="149"/>
      <c r="KG5" s="149"/>
      <c r="KH5" s="149"/>
      <c r="KI5" s="149"/>
      <c r="KJ5" s="149"/>
      <c r="KK5" s="149"/>
      <c r="KL5" s="149"/>
      <c r="KM5" s="149"/>
      <c r="KN5" s="149"/>
      <c r="KO5" s="149"/>
      <c r="KP5" s="149"/>
      <c r="KQ5" s="149"/>
      <c r="KR5" s="149"/>
      <c r="KS5" s="149"/>
      <c r="KT5" s="149"/>
      <c r="KU5" s="149"/>
      <c r="KV5" s="149"/>
      <c r="KW5" s="149"/>
      <c r="KX5" s="149"/>
      <c r="KY5" s="149"/>
      <c r="KZ5" s="149"/>
      <c r="LA5" s="149"/>
      <c r="LB5" s="149"/>
      <c r="LC5" s="149"/>
      <c r="LD5" s="149"/>
      <c r="LE5" s="149"/>
      <c r="LF5" s="149"/>
      <c r="LG5" s="149"/>
      <c r="LH5" s="149"/>
      <c r="LI5" s="149"/>
      <c r="LJ5" s="149"/>
      <c r="LK5" s="149"/>
      <c r="LL5" s="149"/>
      <c r="LM5" s="149"/>
      <c r="LN5" s="149"/>
      <c r="LO5" s="149"/>
      <c r="LP5" s="149"/>
      <c r="LQ5" s="149"/>
      <c r="LR5" s="149"/>
      <c r="LS5" s="149"/>
      <c r="LT5" s="149"/>
      <c r="LU5" s="149"/>
      <c r="LV5" s="149"/>
      <c r="LW5" s="149"/>
      <c r="LX5" s="149"/>
      <c r="LY5" s="149"/>
      <c r="LZ5" s="149"/>
      <c r="MA5" s="149"/>
      <c r="MB5" s="149"/>
      <c r="MC5" s="149"/>
      <c r="MD5" s="149"/>
      <c r="ME5" s="149"/>
      <c r="MF5" s="149"/>
      <c r="MG5" s="149"/>
      <c r="MH5" s="149"/>
      <c r="MI5" s="149"/>
      <c r="MJ5" s="149"/>
      <c r="MK5" s="149"/>
      <c r="ML5" s="149"/>
      <c r="MM5" s="149"/>
      <c r="MN5" s="149"/>
      <c r="MO5" s="149"/>
      <c r="MP5" s="149"/>
      <c r="MQ5" s="149"/>
      <c r="MR5" s="149"/>
      <c r="MS5" s="149"/>
      <c r="MT5" s="149"/>
      <c r="MU5" s="149"/>
      <c r="MV5" s="149"/>
      <c r="MW5" s="149"/>
      <c r="MX5" s="149"/>
      <c r="MY5" s="149"/>
      <c r="MZ5" s="149"/>
      <c r="NA5" s="149"/>
      <c r="NB5" s="149"/>
      <c r="NC5" s="149"/>
      <c r="ND5" s="149"/>
      <c r="NE5" s="149"/>
      <c r="NF5" s="149"/>
      <c r="NG5" s="149"/>
      <c r="NH5" s="149"/>
      <c r="NI5" s="149"/>
      <c r="NJ5" s="149"/>
      <c r="NK5" s="149"/>
      <c r="NL5" s="149"/>
      <c r="NM5" s="149"/>
      <c r="NN5" s="149"/>
      <c r="NO5" s="149"/>
      <c r="NP5" s="149"/>
      <c r="NQ5" s="149"/>
      <c r="NR5" s="149"/>
      <c r="NS5" s="149"/>
      <c r="NT5" s="149"/>
      <c r="NU5" s="149"/>
      <c r="NV5" s="149"/>
      <c r="NW5" s="149"/>
      <c r="NX5" s="149"/>
      <c r="NY5" s="149"/>
      <c r="NZ5" s="149"/>
      <c r="OA5" s="149"/>
      <c r="OB5" s="149"/>
      <c r="OC5" s="149"/>
      <c r="OD5" s="149"/>
      <c r="OE5" s="149"/>
      <c r="OF5" s="149"/>
      <c r="OG5" s="149"/>
      <c r="OH5" s="149"/>
      <c r="OI5" s="149"/>
      <c r="OJ5" s="149"/>
      <c r="OK5" s="149"/>
      <c r="OL5" s="149"/>
      <c r="OM5" s="149"/>
      <c r="ON5" s="149"/>
      <c r="OO5" s="149"/>
      <c r="OP5" s="149"/>
      <c r="OQ5" s="149"/>
      <c r="OR5" s="149"/>
      <c r="OS5" s="149"/>
      <c r="OT5" s="149"/>
      <c r="OU5" s="149"/>
      <c r="OV5" s="149"/>
      <c r="OW5" s="149"/>
      <c r="OX5" s="149"/>
      <c r="OY5" s="149"/>
      <c r="OZ5" s="149"/>
      <c r="PA5" s="149"/>
      <c r="PB5" s="149"/>
      <c r="PC5" s="149"/>
      <c r="PD5" s="149"/>
      <c r="PE5" s="149"/>
      <c r="PF5" s="149"/>
      <c r="PG5" s="149"/>
      <c r="PH5" s="149"/>
      <c r="PI5" s="149"/>
      <c r="PJ5" s="149"/>
      <c r="PK5" s="149"/>
      <c r="PL5" s="149"/>
      <c r="PM5" s="149"/>
      <c r="PN5" s="149"/>
      <c r="PO5" s="149"/>
      <c r="PP5" s="149"/>
      <c r="PQ5" s="149"/>
      <c r="PR5" s="149"/>
      <c r="PS5" s="149"/>
      <c r="PT5" s="149"/>
      <c r="PU5" s="149"/>
      <c r="PV5" s="149"/>
      <c r="PW5" s="149"/>
      <c r="PX5" s="149"/>
      <c r="PY5" s="149"/>
      <c r="PZ5" s="149"/>
      <c r="QA5" s="149"/>
      <c r="QB5" s="149"/>
      <c r="QC5" s="149"/>
      <c r="QD5" s="149"/>
      <c r="QE5" s="149"/>
      <c r="QF5" s="149"/>
      <c r="QG5" s="149"/>
      <c r="QH5" s="149"/>
      <c r="QI5" s="149"/>
      <c r="QJ5" s="149"/>
      <c r="QK5" s="149"/>
      <c r="QL5" s="149"/>
      <c r="QM5" s="149"/>
      <c r="QN5" s="149"/>
      <c r="QO5" s="149"/>
      <c r="QP5" s="149"/>
      <c r="QQ5" s="149"/>
      <c r="QR5" s="149"/>
      <c r="QS5" s="149"/>
      <c r="QT5" s="149"/>
      <c r="QU5" s="149"/>
      <c r="QV5" s="149"/>
      <c r="QW5" s="149"/>
      <c r="QX5" s="149"/>
      <c r="QY5" s="149"/>
      <c r="QZ5" s="149"/>
      <c r="RA5" s="149"/>
      <c r="RB5" s="149"/>
      <c r="RC5" s="149"/>
      <c r="RD5" s="149"/>
      <c r="RE5" s="149"/>
      <c r="RF5" s="149"/>
      <c r="RG5" s="149"/>
      <c r="RH5" s="149"/>
      <c r="RI5" s="149"/>
      <c r="RJ5" s="149"/>
      <c r="RK5" s="149"/>
      <c r="RL5" s="149"/>
      <c r="RM5" s="149"/>
      <c r="RN5" s="149"/>
      <c r="RO5" s="149"/>
      <c r="RP5" s="149"/>
      <c r="RQ5" s="149"/>
      <c r="RR5" s="149"/>
      <c r="RS5" s="149"/>
      <c r="RT5" s="149"/>
      <c r="RU5" s="149"/>
      <c r="RV5" s="149"/>
      <c r="RW5" s="149"/>
      <c r="RX5" s="149"/>
      <c r="RY5" s="149"/>
      <c r="RZ5" s="149"/>
      <c r="SA5" s="149"/>
      <c r="SB5" s="149"/>
      <c r="SC5" s="149"/>
      <c r="SD5" s="149"/>
      <c r="SE5" s="149"/>
      <c r="SF5" s="149"/>
      <c r="SG5" s="149"/>
      <c r="SH5" s="149"/>
      <c r="SI5" s="149"/>
      <c r="SJ5" s="149"/>
      <c r="SK5" s="149"/>
      <c r="SL5" s="149"/>
      <c r="SM5" s="149"/>
      <c r="SN5" s="149"/>
      <c r="SO5" s="149"/>
      <c r="SP5" s="149"/>
      <c r="SQ5" s="149"/>
      <c r="SR5" s="149"/>
      <c r="SS5" s="149"/>
      <c r="ST5" s="149"/>
      <c r="SU5" s="149"/>
      <c r="SV5" s="149"/>
      <c r="SW5" s="149"/>
      <c r="SX5" s="149"/>
      <c r="SY5" s="149"/>
      <c r="SZ5" s="149"/>
      <c r="TA5" s="149"/>
      <c r="TB5" s="149"/>
      <c r="TC5" s="149"/>
      <c r="TD5" s="149"/>
      <c r="TE5" s="149"/>
      <c r="TF5" s="149"/>
      <c r="TG5" s="149"/>
      <c r="TH5" s="149"/>
      <c r="TI5" s="149"/>
      <c r="TJ5" s="149"/>
      <c r="TK5" s="149"/>
      <c r="TL5" s="149"/>
      <c r="TM5" s="149"/>
      <c r="TN5" s="149"/>
      <c r="TO5" s="149"/>
      <c r="TP5" s="149"/>
      <c r="TQ5" s="149"/>
      <c r="TR5" s="149"/>
      <c r="TS5" s="149"/>
      <c r="TT5" s="149"/>
      <c r="TU5" s="149"/>
      <c r="TV5" s="149"/>
      <c r="TW5" s="149"/>
      <c r="TX5" s="149"/>
      <c r="TY5" s="149"/>
      <c r="TZ5" s="149"/>
      <c r="UA5" s="149"/>
      <c r="UB5" s="149"/>
      <c r="UC5" s="149"/>
      <c r="UD5" s="149"/>
      <c r="UE5" s="149"/>
      <c r="UF5" s="149"/>
      <c r="UG5" s="149"/>
      <c r="UH5" s="149"/>
      <c r="UI5" s="149"/>
      <c r="UJ5" s="149"/>
      <c r="UK5" s="149"/>
      <c r="UL5" s="149"/>
      <c r="UM5" s="149"/>
      <c r="UN5" s="149"/>
      <c r="UO5" s="149"/>
      <c r="UP5" s="149"/>
      <c r="UQ5" s="149"/>
      <c r="UR5" s="149"/>
      <c r="US5" s="149"/>
      <c r="UT5" s="149"/>
      <c r="UU5" s="149"/>
      <c r="UV5" s="149"/>
      <c r="UW5" s="149"/>
      <c r="UX5" s="149"/>
      <c r="UY5" s="149"/>
      <c r="UZ5" s="149"/>
      <c r="VA5" s="149"/>
      <c r="VB5" s="149"/>
      <c r="VC5" s="149"/>
      <c r="VD5" s="149"/>
      <c r="VE5" s="149"/>
      <c r="VF5" s="149"/>
      <c r="VG5" s="149"/>
      <c r="VH5" s="149"/>
      <c r="VI5" s="149"/>
      <c r="VJ5" s="149"/>
      <c r="VK5" s="149"/>
      <c r="VL5" s="149"/>
      <c r="VM5" s="149"/>
      <c r="VN5" s="149"/>
      <c r="VO5" s="149"/>
      <c r="VP5" s="149"/>
      <c r="VQ5" s="149"/>
      <c r="VR5" s="149"/>
      <c r="VS5" s="149"/>
      <c r="VT5" s="149"/>
      <c r="VU5" s="149"/>
      <c r="VV5" s="149"/>
      <c r="VW5" s="149"/>
      <c r="VX5" s="149"/>
      <c r="VY5" s="149"/>
      <c r="VZ5" s="149"/>
      <c r="WA5" s="149"/>
      <c r="WB5" s="149"/>
      <c r="WC5" s="149"/>
      <c r="WD5" s="149"/>
      <c r="WE5" s="149"/>
      <c r="WF5" s="149"/>
      <c r="WG5" s="149"/>
      <c r="WH5" s="149"/>
      <c r="WI5" s="149"/>
      <c r="WJ5" s="149"/>
      <c r="WK5" s="149"/>
      <c r="WL5" s="149"/>
      <c r="WM5" s="149"/>
      <c r="WN5" s="149"/>
      <c r="WO5" s="149"/>
      <c r="WP5" s="149"/>
      <c r="WQ5" s="149"/>
      <c r="WR5" s="149"/>
      <c r="WS5" s="149"/>
      <c r="WT5" s="149"/>
      <c r="WU5" s="149"/>
      <c r="WV5" s="149"/>
      <c r="WW5" s="149"/>
      <c r="WX5" s="149"/>
      <c r="WY5" s="149"/>
      <c r="WZ5" s="149"/>
      <c r="XA5" s="149"/>
      <c r="XB5" s="149"/>
      <c r="XC5" s="149"/>
      <c r="XD5" s="149"/>
      <c r="XE5" s="149"/>
      <c r="XF5" s="149"/>
      <c r="XG5" s="149"/>
      <c r="XH5" s="149"/>
      <c r="XI5" s="149"/>
      <c r="XJ5" s="149"/>
      <c r="XK5" s="149"/>
      <c r="XL5" s="149"/>
      <c r="XM5" s="149"/>
      <c r="XN5" s="149"/>
      <c r="XO5" s="149"/>
      <c r="XP5" s="149"/>
      <c r="XQ5" s="149"/>
      <c r="XR5" s="149"/>
      <c r="XS5" s="149"/>
      <c r="XT5" s="149"/>
      <c r="XU5" s="149"/>
      <c r="XV5" s="149"/>
      <c r="XW5" s="149"/>
      <c r="XX5" s="149"/>
      <c r="XY5" s="149"/>
      <c r="XZ5" s="149"/>
      <c r="YA5" s="149"/>
      <c r="YB5" s="149"/>
      <c r="YC5" s="149"/>
      <c r="YD5" s="149"/>
      <c r="YE5" s="149"/>
      <c r="YF5" s="149"/>
      <c r="YG5" s="149"/>
      <c r="YH5" s="149"/>
      <c r="YI5" s="149"/>
      <c r="YJ5" s="149"/>
      <c r="YK5" s="149"/>
      <c r="YL5" s="149"/>
      <c r="YM5" s="149"/>
      <c r="YN5" s="149"/>
      <c r="YO5" s="149"/>
      <c r="YP5" s="149"/>
      <c r="YQ5" s="149"/>
      <c r="YR5" s="149"/>
      <c r="YS5" s="149"/>
      <c r="YT5" s="149"/>
      <c r="YU5" s="149"/>
      <c r="YV5" s="149"/>
      <c r="YW5" s="149"/>
      <c r="YX5" s="149"/>
      <c r="YY5" s="149"/>
      <c r="YZ5" s="149"/>
      <c r="ZA5" s="149"/>
      <c r="ZB5" s="149"/>
      <c r="ZC5" s="149"/>
      <c r="ZD5" s="149"/>
      <c r="ZE5" s="149"/>
      <c r="ZF5" s="149"/>
      <c r="ZG5" s="149"/>
      <c r="ZH5" s="149"/>
      <c r="ZI5" s="149"/>
      <c r="ZJ5" s="149"/>
      <c r="ZK5" s="149"/>
      <c r="ZL5" s="149"/>
      <c r="ZM5" s="149"/>
      <c r="ZN5" s="149"/>
      <c r="ZO5" s="149"/>
      <c r="ZP5" s="149"/>
      <c r="ZQ5" s="149"/>
      <c r="ZR5" s="149"/>
      <c r="ZS5" s="149"/>
      <c r="ZT5" s="149"/>
      <c r="ZU5" s="149"/>
      <c r="ZV5" s="149"/>
      <c r="ZW5" s="149"/>
      <c r="ZX5" s="149"/>
    </row>
    <row r="6" spans="1:702" s="247" customFormat="1" ht="201" customHeight="1">
      <c r="A6" s="235">
        <v>1</v>
      </c>
      <c r="B6" s="236" t="str">
        <f>INDEX(Table48[[#All],[Measure Name]],MATCH(Table1[[#This Row],[NQF Number]],Table48[[#All],[NQF '#]],0))</f>
        <v>CAHPS® Clinician/Group Surveys - (Adult Primary Care, Pediatric Care, and Specialist Care Surveys)</v>
      </c>
      <c r="C6" s="237" t="s">
        <v>235</v>
      </c>
      <c r="D6" s="238" t="str">
        <f>INDEX(Table48[[#All],[Steward]],MATCH(Table1[[#This Row],[NQF Number]],Table48[[#All],[NQF '#]],0))</f>
        <v>AHRQ</v>
      </c>
      <c r="E6" s="238" t="str">
        <f>IF(INDEX(Table48[[#All],[CMS Number]],MATCH(Table1[[#This Row],[NQF Number]],Table48[[#All],[NQF '#]],0))=0,"",INDEX(Table48[[#All],[CMS Number]],MATCH(Table1[[#This Row],[NQF Number]],Table48[[#All],[NQF '#]],0)))</f>
        <v/>
      </c>
      <c r="F6" s="238" t="str">
        <f>INDEX(Table48[[#All],[Description]],MATCH(Table1[[#This Row],[NQF Number]],Table48[[#All],[NQF '#]],0))</f>
        <v xml:space="preserve">
• Adult Primary Care Survey: 37 core and 64 supplemental question survey of adult outpatient primary care patients.
• Pediatric Care Survey: 36 core and 16 supplemental question survey of outpatient pediatric care patients.
• Specialist Care Survey: 37 core and 20 supplemental question survey of adult outpatients specialist care patients. Level of analysis for each of the 3 surveys: group practices, sites of care, and/or individual clinicians</v>
      </c>
      <c r="G6" s="239" t="s">
        <v>2927</v>
      </c>
      <c r="H6" s="240" t="s">
        <v>2924</v>
      </c>
      <c r="I6" s="239" t="s">
        <v>2933</v>
      </c>
      <c r="J6" s="241" t="str">
        <f>INDEX(Table48[[#All],[Data Source]],MATCH(Table1[[#This Row],[NQF Number]],Table48[[#All],[NQF '#]],0))</f>
        <v>Survey</v>
      </c>
      <c r="K6" s="241"/>
      <c r="L6" s="241"/>
      <c r="M6" s="242"/>
      <c r="N6" s="243">
        <f>SUM(Table1[[#This Row],[Criterion A2]:[Criterion J2]])</f>
        <v>7</v>
      </c>
      <c r="O6" s="244" t="s">
        <v>1</v>
      </c>
      <c r="P6" s="244"/>
      <c r="Q6" s="244" t="s">
        <v>2965</v>
      </c>
      <c r="R6" s="244"/>
      <c r="S6" s="244" t="s">
        <v>1</v>
      </c>
      <c r="T6" s="244"/>
      <c r="U6" s="244" t="s">
        <v>24</v>
      </c>
      <c r="V6" s="244"/>
      <c r="W6" s="327" t="s">
        <v>11</v>
      </c>
      <c r="X6" s="244"/>
      <c r="Y6" s="244" t="s">
        <v>11</v>
      </c>
      <c r="Z6" s="244"/>
      <c r="AA6" s="244" t="s">
        <v>11</v>
      </c>
      <c r="AB6" s="244"/>
      <c r="AC6" s="244"/>
      <c r="AD6" s="244"/>
      <c r="AE6" s="244"/>
      <c r="AF6" s="244"/>
      <c r="AG6" s="244"/>
      <c r="AH6" s="244"/>
      <c r="AI6" s="245">
        <f>IF(Table1[[#This Row],[Criterion A]]="yes",2,IF(Table1[[#This Row],[Criterion A]]="somewhat",1,0))</f>
        <v>2</v>
      </c>
      <c r="AJ6" s="241">
        <f>IF(Table1[[#This Row],[Criterion B]]="yes",2,IF(Table1[[#This Row],[Criterion B]]="somewhat",1,0))</f>
        <v>2</v>
      </c>
      <c r="AK6" s="241">
        <f>IF(Table1[[#This Row],[Criterion C]]="yes",2,IF(Table1[[#This Row],[Criterion C]]="somewhat",1,0))</f>
        <v>2</v>
      </c>
      <c r="AL6" s="241">
        <f>IF(Table1[[#This Row],[Criterion D]]="yes",2,IF(Table1[[#This Row],[Criterion D]]="somewhat",1,0))</f>
        <v>1</v>
      </c>
      <c r="AM6" s="241">
        <f>IF(Table1[[#This Row],[Criterion E]]="yes",2,IF(Table1[[#This Row],[Criterion E]]="somewhat",1,0))</f>
        <v>0</v>
      </c>
      <c r="AN6" s="241">
        <f>IF(Table1[[#This Row],[Criterion F]]="yes",2,IF(Table1[[#This Row],[Criterion F]]="somewhat",1,0))</f>
        <v>0</v>
      </c>
      <c r="AO6" s="241">
        <f>IF(Table1[[#This Row],[Criterion G]]="yes",2,IF(Table1[[#This Row],[Criterion G]]="somewhat",1,0))</f>
        <v>0</v>
      </c>
      <c r="AP6" s="241">
        <f>IF(Table1[[#This Row],[Criterion H]]="yes",2,IF(Table1[[#This Row],[Criterion H]]="somewhat",1,0))</f>
        <v>0</v>
      </c>
      <c r="AQ6" s="241">
        <f>IF(Table1[[#This Row],[Criterion I]]="yes",2,IF(Table1[[#This Row],[Criterion I]]="somewhat",1,0))</f>
        <v>0</v>
      </c>
      <c r="AR6" s="241">
        <f>IF(Table1[[#This Row],[Criterion J]]="yes",2,IF(Table1[[#This Row],[Criterion J]]="somewhat",1,0))</f>
        <v>0</v>
      </c>
      <c r="AS6" s="246">
        <f>Table1[[#This Row],[Aligned with Commercial and State Measure Sets]]+Table1[[#This Row],[Aligned with Federal Measure Sets Focused on Ambulatory Care ]]+Table1[[#This Row],[Aligned with National Hospital Measure Sets]]+Table1[[#This Row],[Aligned with Select State Measure Sets]]</f>
        <v>4</v>
      </c>
      <c r="AT6" s="246">
        <f>COUNTA(Table1[[#This Row],[1]:[
Set  B]])</f>
        <v>1</v>
      </c>
      <c r="AU6" s="246">
        <f>COUNTIF(Table1[[#This Row],[
Core Set of Children’s Health Care Quality Measures for Medicaid and CHIP (Child Core Set)
]:[CMS Medicare Part C &amp; D Star Ratings Measures]],"*yes*")</f>
        <v>3</v>
      </c>
      <c r="AV6" s="246">
        <f>COUNTIF(Table1[[#This Row],[
Joint Commission]:[
Medicare Hospital Compare]],"*yes*")</f>
        <v>0</v>
      </c>
      <c r="AW6" s="246">
        <f>COUNTIF(Table1[[#This Row],[
Oregon CCO Incentive Measures- Year Two, July 2014]:[
VT ACO Pilot Core Performance Measures for Payment and Reporting in Year One (January 16, 2014)]],"*Yes*")</f>
        <v>0</v>
      </c>
      <c r="AX6" s="241"/>
      <c r="AY6" s="241"/>
      <c r="AZ6" s="241"/>
      <c r="BA6" s="241"/>
      <c r="BB6" s="241"/>
      <c r="BC6" s="241" t="s">
        <v>2965</v>
      </c>
      <c r="BD6" s="241"/>
      <c r="BE6"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6"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Yes (46)</v>
      </c>
      <c r="BG6"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6"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6"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xml:space="preserve">Yes
ACO 01 (NQF #0005):  Getting Timely Care, Appointments, and Information 
ACO 2 (NQF #0005):  How Well Your Providers Communicate 
ACO 3 (NQF #0005):  Patient Rating of Provider 
ACO 4 (NQF #0005):  Access to Specialist 
ACO 5 (NQF #0005):  Health Promotion and Education 
ACO 6 (NQF #0005):  Shared Decision Making </v>
      </c>
      <c r="BJ6"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6"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6"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6"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Yes (321) 2014 EHR &amp; Cross-Cutting</v>
      </c>
      <c r="BN6"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6"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6"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6"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6"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6"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6"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
      </c>
      <c r="BU6"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6" s="246"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Yes</v>
      </c>
      <c r="BW6" s="246"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Yes</v>
      </c>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7"/>
      <c r="JS6" s="27"/>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7"/>
      <c r="NA6" s="27"/>
      <c r="NB6" s="27"/>
      <c r="NC6" s="27"/>
      <c r="ND6" s="27"/>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c r="ON6" s="27"/>
      <c r="OO6" s="27"/>
      <c r="OP6" s="27"/>
      <c r="OQ6" s="27"/>
      <c r="OR6" s="27"/>
      <c r="OS6" s="27"/>
      <c r="OT6" s="27"/>
      <c r="OU6" s="27"/>
      <c r="OV6" s="27"/>
      <c r="OW6" s="27"/>
      <c r="OX6" s="27"/>
      <c r="OY6" s="27"/>
      <c r="OZ6" s="27"/>
      <c r="PA6" s="27"/>
      <c r="PB6" s="27"/>
      <c r="PC6" s="27"/>
      <c r="PD6" s="27"/>
      <c r="PE6" s="27"/>
      <c r="PF6" s="27"/>
      <c r="PG6" s="27"/>
      <c r="PH6" s="27"/>
      <c r="PI6" s="27"/>
      <c r="PJ6" s="27"/>
      <c r="PK6" s="27"/>
      <c r="PL6" s="27"/>
      <c r="PM6" s="27"/>
      <c r="PN6" s="27"/>
      <c r="PO6" s="27"/>
      <c r="PP6" s="27"/>
      <c r="PQ6" s="27"/>
      <c r="PR6" s="27"/>
      <c r="PS6" s="27"/>
      <c r="PT6" s="27"/>
      <c r="PU6" s="27"/>
      <c r="PV6" s="27"/>
      <c r="PW6" s="27"/>
      <c r="PX6" s="27"/>
      <c r="PY6" s="27"/>
      <c r="PZ6" s="27"/>
      <c r="QA6" s="27"/>
      <c r="QB6" s="27"/>
      <c r="QC6" s="27"/>
      <c r="QD6" s="27"/>
      <c r="QE6" s="27"/>
      <c r="QF6" s="27"/>
      <c r="QG6" s="27"/>
      <c r="QH6" s="27"/>
      <c r="QI6" s="27"/>
      <c r="QJ6" s="27"/>
      <c r="QK6" s="27"/>
      <c r="QL6" s="27"/>
      <c r="QM6" s="27"/>
      <c r="QN6" s="27"/>
      <c r="QO6" s="27"/>
      <c r="QP6" s="27"/>
      <c r="QQ6" s="27"/>
      <c r="QR6" s="27"/>
      <c r="QS6" s="27"/>
      <c r="QT6" s="27"/>
      <c r="QU6" s="27"/>
      <c r="QV6" s="27"/>
      <c r="QW6" s="27"/>
      <c r="QX6" s="27"/>
      <c r="QY6" s="27"/>
      <c r="QZ6" s="27"/>
      <c r="RA6" s="27"/>
      <c r="RB6" s="27"/>
      <c r="RC6" s="27"/>
      <c r="RD6" s="27"/>
      <c r="RE6" s="27"/>
      <c r="RF6" s="27"/>
      <c r="RG6" s="27"/>
      <c r="RH6" s="27"/>
      <c r="RI6" s="27"/>
      <c r="RJ6" s="27"/>
      <c r="RK6" s="27"/>
      <c r="RL6" s="27"/>
      <c r="RM6" s="27"/>
      <c r="RN6" s="27"/>
      <c r="RO6" s="27"/>
      <c r="RP6" s="27"/>
      <c r="RQ6" s="27"/>
      <c r="RR6" s="27"/>
      <c r="RS6" s="27"/>
      <c r="RT6" s="27"/>
      <c r="RU6" s="27"/>
      <c r="RV6" s="27"/>
      <c r="RW6" s="27"/>
      <c r="RX6" s="27"/>
      <c r="RY6" s="27"/>
      <c r="RZ6" s="27"/>
      <c r="SA6" s="27"/>
      <c r="SB6" s="27"/>
      <c r="SC6" s="27"/>
      <c r="SD6" s="27"/>
      <c r="SE6" s="27"/>
      <c r="SF6" s="27"/>
      <c r="SG6" s="27"/>
      <c r="SH6" s="27"/>
      <c r="SI6" s="27"/>
      <c r="SJ6" s="27"/>
      <c r="SK6" s="27"/>
      <c r="SL6" s="27"/>
      <c r="SM6" s="27"/>
      <c r="SN6" s="27"/>
      <c r="SO6" s="27"/>
      <c r="SP6" s="27"/>
      <c r="SQ6" s="27"/>
      <c r="SR6" s="27"/>
      <c r="SS6" s="27"/>
      <c r="ST6" s="27"/>
      <c r="SU6" s="27"/>
      <c r="SV6" s="27"/>
      <c r="SW6" s="27"/>
      <c r="SX6" s="27"/>
      <c r="SY6" s="27"/>
      <c r="SZ6" s="27"/>
      <c r="TA6" s="27"/>
      <c r="TB6" s="27"/>
      <c r="TC6" s="27"/>
      <c r="TD6" s="27"/>
      <c r="TE6" s="27"/>
      <c r="TF6" s="27"/>
      <c r="TG6" s="27"/>
      <c r="TH6" s="27"/>
      <c r="TI6" s="27"/>
      <c r="TJ6" s="27"/>
      <c r="TK6" s="27"/>
      <c r="TL6" s="27"/>
      <c r="TM6" s="27"/>
      <c r="TN6" s="27"/>
      <c r="TO6" s="27"/>
      <c r="TP6" s="27"/>
      <c r="TQ6" s="27"/>
      <c r="TR6" s="27"/>
      <c r="TS6" s="27"/>
      <c r="TT6" s="27"/>
      <c r="TU6" s="27"/>
      <c r="TV6" s="27"/>
      <c r="TW6" s="27"/>
      <c r="TX6" s="27"/>
      <c r="TY6" s="27"/>
      <c r="TZ6" s="27"/>
      <c r="UA6" s="27"/>
      <c r="UB6" s="27"/>
      <c r="UC6" s="27"/>
      <c r="UD6" s="27"/>
      <c r="UE6" s="27"/>
      <c r="UF6" s="27"/>
      <c r="UG6" s="27"/>
      <c r="UH6" s="27"/>
      <c r="UI6" s="27"/>
      <c r="UJ6" s="27"/>
      <c r="UK6" s="27"/>
      <c r="UL6" s="27"/>
      <c r="UM6" s="27"/>
      <c r="UN6" s="27"/>
      <c r="UO6" s="27"/>
      <c r="UP6" s="27"/>
      <c r="UQ6" s="27"/>
      <c r="UR6" s="27"/>
      <c r="US6" s="27"/>
      <c r="UT6" s="27"/>
      <c r="UU6" s="27"/>
      <c r="UV6" s="27"/>
      <c r="UW6" s="27"/>
      <c r="UX6" s="27"/>
      <c r="UY6" s="27"/>
      <c r="UZ6" s="27"/>
      <c r="VA6" s="27"/>
      <c r="VB6" s="27"/>
      <c r="VC6" s="27"/>
      <c r="VD6" s="27"/>
      <c r="VE6" s="27"/>
      <c r="VF6" s="27"/>
      <c r="VG6" s="27"/>
      <c r="VH6" s="27"/>
      <c r="VI6" s="27"/>
      <c r="VJ6" s="27"/>
      <c r="VK6" s="27"/>
      <c r="VL6" s="27"/>
      <c r="VM6" s="27"/>
      <c r="VN6" s="27"/>
      <c r="VO6" s="27"/>
      <c r="VP6" s="27"/>
      <c r="VQ6" s="27"/>
      <c r="VR6" s="27"/>
      <c r="VS6" s="27"/>
      <c r="VT6" s="27"/>
      <c r="VU6" s="27"/>
      <c r="VV6" s="27"/>
      <c r="VW6" s="27"/>
      <c r="VX6" s="27"/>
      <c r="VY6" s="27"/>
      <c r="VZ6" s="27"/>
      <c r="WA6" s="27"/>
      <c r="WB6" s="27"/>
      <c r="WC6" s="27"/>
      <c r="WD6" s="27"/>
      <c r="WE6" s="27"/>
      <c r="WF6" s="27"/>
      <c r="WG6" s="27"/>
      <c r="WH6" s="27"/>
      <c r="WI6" s="27"/>
      <c r="WJ6" s="27"/>
      <c r="WK6" s="27"/>
      <c r="WL6" s="27"/>
      <c r="WM6" s="27"/>
      <c r="WN6" s="27"/>
      <c r="WO6" s="27"/>
      <c r="WP6" s="27"/>
      <c r="WQ6" s="27"/>
      <c r="WR6" s="27"/>
      <c r="WS6" s="27"/>
      <c r="WT6" s="27"/>
      <c r="WU6" s="27"/>
      <c r="WV6" s="27"/>
      <c r="WW6" s="27"/>
      <c r="WX6" s="27"/>
      <c r="WY6" s="27"/>
      <c r="WZ6" s="27"/>
      <c r="XA6" s="27"/>
      <c r="XB6" s="27"/>
      <c r="XC6" s="27"/>
      <c r="XD6" s="27"/>
      <c r="XE6" s="27"/>
      <c r="XF6" s="27"/>
      <c r="XG6" s="27"/>
      <c r="XH6" s="27"/>
      <c r="XI6" s="27"/>
      <c r="XJ6" s="27"/>
      <c r="XK6" s="27"/>
      <c r="XL6" s="27"/>
      <c r="XM6" s="27"/>
      <c r="XN6" s="27"/>
      <c r="XO6" s="27"/>
      <c r="XP6" s="27"/>
      <c r="XQ6" s="27"/>
      <c r="XR6" s="27"/>
      <c r="XS6" s="27"/>
      <c r="XT6" s="27"/>
      <c r="XU6" s="27"/>
      <c r="XV6" s="27"/>
      <c r="XW6" s="27"/>
      <c r="XX6" s="27"/>
      <c r="XY6" s="27"/>
      <c r="XZ6" s="27"/>
      <c r="YA6" s="27"/>
      <c r="YB6" s="27"/>
      <c r="YC6" s="27"/>
      <c r="YD6" s="27"/>
      <c r="YE6" s="27"/>
      <c r="YF6" s="27"/>
      <c r="YG6" s="27"/>
      <c r="YH6" s="27"/>
      <c r="YI6" s="27"/>
      <c r="YJ6" s="27"/>
      <c r="YK6" s="27"/>
      <c r="YL6" s="27"/>
      <c r="YM6" s="27"/>
      <c r="YN6" s="27"/>
      <c r="YO6" s="27"/>
      <c r="YP6" s="27"/>
      <c r="YQ6" s="27"/>
      <c r="YR6" s="27"/>
      <c r="YS6" s="27"/>
      <c r="YT6" s="27"/>
      <c r="YU6" s="27"/>
      <c r="YV6" s="27"/>
      <c r="YW6" s="27"/>
      <c r="YX6" s="27"/>
      <c r="YY6" s="27"/>
      <c r="YZ6" s="27"/>
      <c r="ZA6" s="27"/>
      <c r="ZB6" s="27"/>
      <c r="ZC6" s="27"/>
      <c r="ZD6" s="27"/>
      <c r="ZE6" s="27"/>
      <c r="ZF6" s="27"/>
      <c r="ZG6" s="27"/>
      <c r="ZH6" s="27"/>
      <c r="ZI6" s="27"/>
      <c r="ZJ6" s="27"/>
      <c r="ZK6" s="27"/>
      <c r="ZL6" s="27"/>
      <c r="ZM6" s="27"/>
      <c r="ZN6" s="27"/>
      <c r="ZO6" s="27"/>
      <c r="ZP6" s="27"/>
      <c r="ZQ6" s="27"/>
      <c r="ZR6" s="27"/>
      <c r="ZS6" s="27"/>
      <c r="ZT6" s="27"/>
      <c r="ZU6" s="27"/>
      <c r="ZV6" s="27"/>
      <c r="ZW6" s="27"/>
      <c r="ZX6" s="27"/>
    </row>
    <row r="7" spans="1:702" s="28" customFormat="1" ht="67.5" customHeight="1">
      <c r="A7" s="235">
        <v>2</v>
      </c>
      <c r="B7" s="68" t="str">
        <f>INDEX(Table48[[#All],[Measure Name]],MATCH(Table1[[#This Row],[NQF Number]],Table48[[#All],[NQF '#]],0))</f>
        <v>Documentation of Current Medications in the Medical Record</v>
      </c>
      <c r="C7" s="69" t="s">
        <v>182</v>
      </c>
      <c r="D7" s="40" t="str">
        <f>INDEX(Table48[[#All],[Steward]],MATCH(Table1[[#This Row],[NQF Number]],Table48[[#All],[NQF '#]],0))</f>
        <v>CMS</v>
      </c>
      <c r="E7" s="40" t="str">
        <f>IF(INDEX(Table48[[#All],[CMS Number]],MATCH(Table1[[#This Row],[NQF Number]],Table48[[#All],[NQF '#]],0))=0,"",INDEX(Table48[[#All],[CMS Number]],MATCH(Table1[[#This Row],[NQF Number]],Table48[[#All],[NQF '#]],0)))</f>
        <v>CMS68</v>
      </c>
      <c r="F7" s="40" t="str">
        <f>INDEX(Table48[[#All],[Description]],MATCH(Table1[[#This Row],[NQF Number]],Table48[[#All],[NQF '#]],0))</f>
        <v xml:space="preserve">
Percentage of specified visits for patients aged 18 years and older for which the eligible professional attests to documenting a list of current medications to the best of his/her knowledge and ability. This list must include ALL prescriptions, over-the-counters, herbals, and vitamin/mineral/dietary (nutritional) supplements AND must contain the medications’ name, dosage, frequency and route of administration.
</v>
      </c>
      <c r="G7" s="40" t="s">
        <v>2931</v>
      </c>
      <c r="H7" s="43" t="s">
        <v>2924</v>
      </c>
      <c r="I7" s="40" t="s">
        <v>2942</v>
      </c>
      <c r="J7" s="43" t="str">
        <f>INDEX(Table48[[#All],[Data Source]],MATCH(Table1[[#This Row],[NQF Number]],Table48[[#All],[NQF '#]],0))</f>
        <v>Clinical Data</v>
      </c>
      <c r="K7" s="43"/>
      <c r="L7" s="43"/>
      <c r="M7" s="44"/>
      <c r="N7" s="243">
        <f>SUM(Table1[[#This Row],[Criterion A2]:[Criterion J2]])</f>
        <v>4</v>
      </c>
      <c r="O7" s="46" t="s">
        <v>2965</v>
      </c>
      <c r="P7" s="46"/>
      <c r="Q7" s="46" t="s">
        <v>2965</v>
      </c>
      <c r="R7" s="46"/>
      <c r="S7" s="50" t="s">
        <v>2966</v>
      </c>
      <c r="T7" s="46"/>
      <c r="U7" s="46"/>
      <c r="V7" s="46"/>
      <c r="W7" s="51"/>
      <c r="X7" s="46"/>
      <c r="Y7" s="46" t="s">
        <v>11</v>
      </c>
      <c r="Z7" s="46"/>
      <c r="AA7" s="46"/>
      <c r="AB7" s="46"/>
      <c r="AC7" s="46"/>
      <c r="AD7" s="46"/>
      <c r="AE7" s="46"/>
      <c r="AF7" s="46"/>
      <c r="AG7" s="46"/>
      <c r="AH7" s="46"/>
      <c r="AI7" s="49">
        <f>IF(Table1[[#This Row],[Criterion A]]="yes",2,IF(Table1[[#This Row],[Criterion A]]="somewhat",1,0))</f>
        <v>2</v>
      </c>
      <c r="AJ7" s="43">
        <f>IF(Table1[[#This Row],[Criterion B]]="yes",2,IF(Table1[[#This Row],[Criterion B]]="somewhat",1,0))</f>
        <v>2</v>
      </c>
      <c r="AK7" s="43">
        <f>IF(Table1[[#This Row],[Criterion C]]="yes",2,IF(Table1[[#This Row],[Criterion C]]="somewhat",1,0))</f>
        <v>0</v>
      </c>
      <c r="AL7" s="43">
        <f>IF(Table1[[#This Row],[Criterion D]]="yes",2,IF(Table1[[#This Row],[Criterion D]]="somewhat",1,0))</f>
        <v>0</v>
      </c>
      <c r="AM7" s="43">
        <f>IF(Table1[[#This Row],[Criterion E]]="yes",2,IF(Table1[[#This Row],[Criterion E]]="somewhat",1,0))</f>
        <v>0</v>
      </c>
      <c r="AN7" s="43">
        <f>IF(Table1[[#This Row],[Criterion F]]="yes",2,IF(Table1[[#This Row],[Criterion F]]="somewhat",1,0))</f>
        <v>0</v>
      </c>
      <c r="AO7" s="43">
        <f>IF(Table1[[#This Row],[Criterion G]]="yes",2,IF(Table1[[#This Row],[Criterion G]]="somewhat",1,0))</f>
        <v>0</v>
      </c>
      <c r="AP7" s="43">
        <f>IF(Table1[[#This Row],[Criterion H]]="yes",2,IF(Table1[[#This Row],[Criterion H]]="somewhat",1,0))</f>
        <v>0</v>
      </c>
      <c r="AQ7" s="43">
        <f>IF(Table1[[#This Row],[Criterion I]]="yes",2,IF(Table1[[#This Row],[Criterion I]]="somewhat",1,0))</f>
        <v>0</v>
      </c>
      <c r="AR7" s="43">
        <f>IF(Table1[[#This Row],[Criterion J]]="yes",2,IF(Table1[[#This Row],[Criterion J]]="somewhat",1,0))</f>
        <v>0</v>
      </c>
      <c r="AS7" s="48">
        <f>Table1[[#This Row],[Aligned with Commercial and State Measure Sets]]+Table1[[#This Row],[Aligned with Federal Measure Sets Focused on Ambulatory Care ]]+Table1[[#This Row],[Aligned with National Hospital Measure Sets]]+Table1[[#This Row],[Aligned with Select State Measure Sets]]</f>
        <v>4</v>
      </c>
      <c r="AT7" s="48">
        <f>COUNTA(Table1[[#This Row],[1]:[
Set  B]])</f>
        <v>0</v>
      </c>
      <c r="AU7" s="48">
        <f>COUNTIF(Table1[[#This Row],[
Core Set of Children’s Health Care Quality Measures for Medicaid and CHIP (Child Core Set)
]:[CMS Medicare Part C &amp; D Star Ratings Measures]],"*yes*")</f>
        <v>4</v>
      </c>
      <c r="AV7" s="48">
        <f>COUNTIF(Table1[[#This Row],[
Joint Commission]:[
Medicare Hospital Compare]],"*yes*")</f>
        <v>0</v>
      </c>
      <c r="AW7" s="48">
        <f>COUNTIF(Table1[[#This Row],[
Oregon CCO Incentive Measures- Year Two, July 2014]:[
VT ACO Pilot Core Performance Measures for Payment and Reporting in Year One (January 16, 2014)]],"*Yes*")</f>
        <v>0</v>
      </c>
      <c r="AX7" s="43"/>
      <c r="AY7" s="43"/>
      <c r="AZ7" s="43"/>
      <c r="BA7" s="43"/>
      <c r="BB7" s="43"/>
      <c r="BC7" s="43"/>
      <c r="BD7" s="43"/>
      <c r="BE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Yes (32)</v>
      </c>
      <c r="BG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Yes (ACO 39)</v>
      </c>
      <c r="BJ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Yes (CMS68 - adult)</v>
      </c>
      <c r="BL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Yes (130) 2014 EHR &amp; Cross-Cutting</v>
      </c>
      <c r="BN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7"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
      </c>
      <c r="BU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7"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
      </c>
      <c r="BW7"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c r="ON7" s="27"/>
      <c r="OO7" s="27"/>
      <c r="OP7" s="27"/>
      <c r="OQ7" s="27"/>
      <c r="OR7" s="27"/>
      <c r="OS7" s="27"/>
      <c r="OT7" s="27"/>
      <c r="OU7" s="27"/>
      <c r="OV7" s="27"/>
      <c r="OW7" s="27"/>
      <c r="OX7" s="27"/>
      <c r="OY7" s="27"/>
      <c r="OZ7" s="27"/>
      <c r="PA7" s="27"/>
      <c r="PB7" s="27"/>
      <c r="PC7" s="27"/>
      <c r="PD7" s="27"/>
      <c r="PE7" s="27"/>
      <c r="PF7" s="27"/>
      <c r="PG7" s="27"/>
      <c r="PH7" s="27"/>
      <c r="PI7" s="27"/>
      <c r="PJ7" s="27"/>
      <c r="PK7" s="27"/>
      <c r="PL7" s="27"/>
      <c r="PM7" s="27"/>
      <c r="PN7" s="27"/>
      <c r="PO7" s="27"/>
      <c r="PP7" s="27"/>
      <c r="PQ7" s="27"/>
      <c r="PR7" s="27"/>
      <c r="PS7" s="27"/>
      <c r="PT7" s="27"/>
      <c r="PU7" s="27"/>
      <c r="PV7" s="27"/>
      <c r="PW7" s="27"/>
      <c r="PX7" s="27"/>
      <c r="PY7" s="27"/>
      <c r="PZ7" s="27"/>
      <c r="QA7" s="27"/>
      <c r="QB7" s="27"/>
      <c r="QC7" s="27"/>
      <c r="QD7" s="27"/>
      <c r="QE7" s="27"/>
      <c r="QF7" s="27"/>
      <c r="QG7" s="27"/>
      <c r="QH7" s="27"/>
      <c r="QI7" s="27"/>
      <c r="QJ7" s="27"/>
      <c r="QK7" s="27"/>
      <c r="QL7" s="27"/>
      <c r="QM7" s="27"/>
      <c r="QN7" s="27"/>
      <c r="QO7" s="27"/>
      <c r="QP7" s="27"/>
      <c r="QQ7" s="27"/>
      <c r="QR7" s="27"/>
      <c r="QS7" s="27"/>
      <c r="QT7" s="27"/>
      <c r="QU7" s="27"/>
      <c r="QV7" s="27"/>
      <c r="QW7" s="27"/>
      <c r="QX7" s="27"/>
      <c r="QY7" s="27"/>
      <c r="QZ7" s="27"/>
      <c r="RA7" s="27"/>
      <c r="RB7" s="27"/>
      <c r="RC7" s="27"/>
      <c r="RD7" s="27"/>
      <c r="RE7" s="27"/>
      <c r="RF7" s="27"/>
      <c r="RG7" s="27"/>
      <c r="RH7" s="27"/>
      <c r="RI7" s="27"/>
      <c r="RJ7" s="27"/>
      <c r="RK7" s="27"/>
      <c r="RL7" s="27"/>
      <c r="RM7" s="27"/>
      <c r="RN7" s="27"/>
      <c r="RO7" s="27"/>
      <c r="RP7" s="27"/>
      <c r="RQ7" s="27"/>
      <c r="RR7" s="27"/>
      <c r="RS7" s="27"/>
      <c r="RT7" s="27"/>
      <c r="RU7" s="27"/>
      <c r="RV7" s="27"/>
      <c r="RW7" s="27"/>
      <c r="RX7" s="27"/>
      <c r="RY7" s="27"/>
      <c r="RZ7" s="27"/>
      <c r="SA7" s="27"/>
      <c r="SB7" s="27"/>
      <c r="SC7" s="27"/>
      <c r="SD7" s="27"/>
      <c r="SE7" s="27"/>
      <c r="SF7" s="27"/>
      <c r="SG7" s="27"/>
      <c r="SH7" s="27"/>
      <c r="SI7" s="27"/>
      <c r="SJ7" s="27"/>
      <c r="SK7" s="27"/>
      <c r="SL7" s="27"/>
      <c r="SM7" s="27"/>
      <c r="SN7" s="27"/>
      <c r="SO7" s="27"/>
      <c r="SP7" s="27"/>
      <c r="SQ7" s="27"/>
      <c r="SR7" s="27"/>
      <c r="SS7" s="27"/>
      <c r="ST7" s="27"/>
      <c r="SU7" s="27"/>
      <c r="SV7" s="27"/>
      <c r="SW7" s="27"/>
      <c r="SX7" s="27"/>
      <c r="SY7" s="27"/>
      <c r="SZ7" s="27"/>
      <c r="TA7" s="27"/>
      <c r="TB7" s="27"/>
      <c r="TC7" s="27"/>
      <c r="TD7" s="27"/>
      <c r="TE7" s="27"/>
      <c r="TF7" s="27"/>
      <c r="TG7" s="27"/>
      <c r="TH7" s="27"/>
      <c r="TI7" s="27"/>
      <c r="TJ7" s="27"/>
      <c r="TK7" s="27"/>
      <c r="TL7" s="27"/>
      <c r="TM7" s="27"/>
      <c r="TN7" s="27"/>
      <c r="TO7" s="27"/>
      <c r="TP7" s="27"/>
      <c r="TQ7" s="27"/>
      <c r="TR7" s="27"/>
      <c r="TS7" s="27"/>
      <c r="TT7" s="27"/>
      <c r="TU7" s="27"/>
      <c r="TV7" s="27"/>
      <c r="TW7" s="27"/>
      <c r="TX7" s="27"/>
      <c r="TY7" s="27"/>
      <c r="TZ7" s="27"/>
      <c r="UA7" s="27"/>
      <c r="UB7" s="27"/>
      <c r="UC7" s="27"/>
      <c r="UD7" s="27"/>
      <c r="UE7" s="27"/>
      <c r="UF7" s="27"/>
      <c r="UG7" s="27"/>
      <c r="UH7" s="27"/>
      <c r="UI7" s="27"/>
      <c r="UJ7" s="27"/>
      <c r="UK7" s="27"/>
      <c r="UL7" s="27"/>
      <c r="UM7" s="27"/>
      <c r="UN7" s="27"/>
      <c r="UO7" s="27"/>
      <c r="UP7" s="27"/>
      <c r="UQ7" s="27"/>
      <c r="UR7" s="27"/>
      <c r="US7" s="27"/>
      <c r="UT7" s="27"/>
      <c r="UU7" s="27"/>
      <c r="UV7" s="27"/>
      <c r="UW7" s="27"/>
      <c r="UX7" s="27"/>
      <c r="UY7" s="27"/>
      <c r="UZ7" s="27"/>
      <c r="VA7" s="27"/>
      <c r="VB7" s="27"/>
      <c r="VC7" s="27"/>
      <c r="VD7" s="27"/>
      <c r="VE7" s="27"/>
      <c r="VF7" s="27"/>
      <c r="VG7" s="27"/>
      <c r="VH7" s="27"/>
      <c r="VI7" s="27"/>
      <c r="VJ7" s="27"/>
      <c r="VK7" s="27"/>
      <c r="VL7" s="27"/>
      <c r="VM7" s="27"/>
      <c r="VN7" s="27"/>
      <c r="VO7" s="27"/>
      <c r="VP7" s="27"/>
      <c r="VQ7" s="27"/>
      <c r="VR7" s="27"/>
      <c r="VS7" s="27"/>
      <c r="VT7" s="27"/>
      <c r="VU7" s="27"/>
      <c r="VV7" s="27"/>
      <c r="VW7" s="27"/>
      <c r="VX7" s="27"/>
      <c r="VY7" s="27"/>
      <c r="VZ7" s="27"/>
      <c r="WA7" s="27"/>
      <c r="WB7" s="27"/>
      <c r="WC7" s="27"/>
      <c r="WD7" s="27"/>
      <c r="WE7" s="27"/>
      <c r="WF7" s="27"/>
      <c r="WG7" s="27"/>
      <c r="WH7" s="27"/>
      <c r="WI7" s="27"/>
      <c r="WJ7" s="27"/>
      <c r="WK7" s="27"/>
      <c r="WL7" s="27"/>
      <c r="WM7" s="27"/>
      <c r="WN7" s="27"/>
      <c r="WO7" s="27"/>
      <c r="WP7" s="27"/>
      <c r="WQ7" s="27"/>
      <c r="WR7" s="27"/>
      <c r="WS7" s="27"/>
      <c r="WT7" s="27"/>
      <c r="WU7" s="27"/>
      <c r="WV7" s="27"/>
      <c r="WW7" s="27"/>
      <c r="WX7" s="27"/>
      <c r="WY7" s="27"/>
      <c r="WZ7" s="27"/>
      <c r="XA7" s="27"/>
      <c r="XB7" s="27"/>
      <c r="XC7" s="27"/>
      <c r="XD7" s="27"/>
      <c r="XE7" s="27"/>
      <c r="XF7" s="27"/>
      <c r="XG7" s="27"/>
      <c r="XH7" s="27"/>
      <c r="XI7" s="27"/>
      <c r="XJ7" s="27"/>
      <c r="XK7" s="27"/>
      <c r="XL7" s="27"/>
      <c r="XM7" s="27"/>
      <c r="XN7" s="27"/>
      <c r="XO7" s="27"/>
      <c r="XP7" s="27"/>
      <c r="XQ7" s="27"/>
      <c r="XR7" s="27"/>
      <c r="XS7" s="27"/>
      <c r="XT7" s="27"/>
      <c r="XU7" s="27"/>
      <c r="XV7" s="27"/>
      <c r="XW7" s="27"/>
      <c r="XX7" s="27"/>
      <c r="XY7" s="27"/>
      <c r="XZ7" s="27"/>
      <c r="YA7" s="27"/>
      <c r="YB7" s="27"/>
      <c r="YC7" s="27"/>
      <c r="YD7" s="27"/>
      <c r="YE7" s="27"/>
      <c r="YF7" s="27"/>
      <c r="YG7" s="27"/>
      <c r="YH7" s="27"/>
      <c r="YI7" s="27"/>
      <c r="YJ7" s="27"/>
      <c r="YK7" s="27"/>
      <c r="YL7" s="27"/>
      <c r="YM7" s="27"/>
      <c r="YN7" s="27"/>
      <c r="YO7" s="27"/>
      <c r="YP7" s="27"/>
      <c r="YQ7" s="27"/>
      <c r="YR7" s="27"/>
      <c r="YS7" s="27"/>
      <c r="YT7" s="27"/>
      <c r="YU7" s="27"/>
      <c r="YV7" s="27"/>
      <c r="YW7" s="27"/>
      <c r="YX7" s="27"/>
      <c r="YY7" s="27"/>
      <c r="YZ7" s="27"/>
      <c r="ZA7" s="27"/>
      <c r="ZB7" s="27"/>
      <c r="ZC7" s="27"/>
      <c r="ZD7" s="27"/>
      <c r="ZE7" s="27"/>
      <c r="ZF7" s="27"/>
      <c r="ZG7" s="27"/>
      <c r="ZH7" s="27"/>
      <c r="ZI7" s="27"/>
      <c r="ZJ7" s="27"/>
      <c r="ZK7" s="27"/>
      <c r="ZL7" s="27"/>
      <c r="ZM7" s="27"/>
      <c r="ZN7" s="27"/>
      <c r="ZO7" s="27"/>
      <c r="ZP7" s="27"/>
      <c r="ZQ7" s="27"/>
      <c r="ZR7" s="27"/>
      <c r="ZS7" s="27"/>
      <c r="ZT7" s="27"/>
      <c r="ZU7" s="27"/>
      <c r="ZV7" s="27"/>
      <c r="ZW7" s="27"/>
      <c r="ZX7" s="27"/>
    </row>
    <row r="8" spans="1:702" s="28" customFormat="1" ht="69.75" customHeight="1">
      <c r="A8" s="235">
        <v>3</v>
      </c>
      <c r="B8" s="68" t="s">
        <v>2926</v>
      </c>
      <c r="C8" s="69" t="s">
        <v>2921</v>
      </c>
      <c r="D8" s="40" t="s">
        <v>115</v>
      </c>
      <c r="E8" s="40" t="e">
        <f>IF(INDEX(Table48[[#All],[CMS Number]],MATCH(Table1[[#This Row],[NQF Number]],Table48[[#All],[NQF '#]],0))=0,"",INDEX(Table48[[#All],[CMS Number]],MATCH(Table1[[#This Row],[NQF Number]],Table48[[#All],[NQF '#]],0)))</f>
        <v>#N/A</v>
      </c>
      <c r="F8" s="40" t="s">
        <v>2961</v>
      </c>
      <c r="G8" s="40" t="s">
        <v>2931</v>
      </c>
      <c r="H8" s="42" t="s">
        <v>2924</v>
      </c>
      <c r="I8" s="41" t="s">
        <v>2942</v>
      </c>
      <c r="J8" s="43" t="e">
        <f>INDEX(Table48[[#All],[Data Source]],MATCH(Table1[[#This Row],[NQF Number]],Table48[[#All],[NQF '#]],0))</f>
        <v>#N/A</v>
      </c>
      <c r="K8" s="43"/>
      <c r="L8" s="43"/>
      <c r="M8" s="44"/>
      <c r="N8" s="45">
        <f>SUM(Table1[[#This Row],[Criterion A2]:[Criterion J2]])</f>
        <v>4</v>
      </c>
      <c r="O8" s="46"/>
      <c r="P8" s="46"/>
      <c r="Q8" s="46" t="s">
        <v>2965</v>
      </c>
      <c r="R8" s="46"/>
      <c r="S8" s="50" t="s">
        <v>1</v>
      </c>
      <c r="T8" s="46"/>
      <c r="U8" s="46"/>
      <c r="V8" s="46"/>
      <c r="W8" s="51"/>
      <c r="X8" s="46"/>
      <c r="Y8" s="46" t="s">
        <v>11</v>
      </c>
      <c r="Z8" s="46"/>
      <c r="AA8" s="46"/>
      <c r="AB8" s="46"/>
      <c r="AC8" s="46"/>
      <c r="AD8" s="46"/>
      <c r="AE8" s="46"/>
      <c r="AF8" s="46"/>
      <c r="AG8" s="46"/>
      <c r="AH8" s="46"/>
      <c r="AI8" s="49">
        <f>IF(Table1[[#This Row],[Criterion A]]="yes",2,IF(Table1[[#This Row],[Criterion A]]="somewhat",1,0))</f>
        <v>0</v>
      </c>
      <c r="AJ8" s="43">
        <f>IF(Table1[[#This Row],[Criterion B]]="yes",2,IF(Table1[[#This Row],[Criterion B]]="somewhat",1,0))</f>
        <v>2</v>
      </c>
      <c r="AK8" s="43">
        <f>IF(Table1[[#This Row],[Criterion C]]="yes",2,IF(Table1[[#This Row],[Criterion C]]="somewhat",1,0))</f>
        <v>2</v>
      </c>
      <c r="AL8" s="43">
        <f>IF(Table1[[#This Row],[Criterion D]]="yes",2,IF(Table1[[#This Row],[Criterion D]]="somewhat",1,0))</f>
        <v>0</v>
      </c>
      <c r="AM8" s="43">
        <f>IF(Table1[[#This Row],[Criterion E]]="yes",2,IF(Table1[[#This Row],[Criterion E]]="somewhat",1,0))</f>
        <v>0</v>
      </c>
      <c r="AN8" s="43">
        <f>IF(Table1[[#This Row],[Criterion F]]="yes",2,IF(Table1[[#This Row],[Criterion F]]="somewhat",1,0))</f>
        <v>0</v>
      </c>
      <c r="AO8" s="43">
        <f>IF(Table1[[#This Row],[Criterion G]]="yes",2,IF(Table1[[#This Row],[Criterion G]]="somewhat",1,0))</f>
        <v>0</v>
      </c>
      <c r="AP8" s="43">
        <f>IF(Table1[[#This Row],[Criterion H]]="yes",2,IF(Table1[[#This Row],[Criterion H]]="somewhat",1,0))</f>
        <v>0</v>
      </c>
      <c r="AQ8" s="43">
        <f>IF(Table1[[#This Row],[Criterion I]]="yes",2,IF(Table1[[#This Row],[Criterion I]]="somewhat",1,0))</f>
        <v>0</v>
      </c>
      <c r="AR8" s="43">
        <f>IF(Table1[[#This Row],[Criterion J]]="yes",2,IF(Table1[[#This Row],[Criterion J]]="somewhat",1,0))</f>
        <v>0</v>
      </c>
      <c r="AS8" s="48">
        <f>Table1[[#This Row],[Aligned with Commercial and State Measure Sets]]+Table1[[#This Row],[Aligned with Federal Measure Sets Focused on Ambulatory Care ]]+Table1[[#This Row],[Aligned with National Hospital Measure Sets]]+Table1[[#This Row],[Aligned with Select State Measure Sets]]</f>
        <v>3</v>
      </c>
      <c r="AT8" s="48">
        <f>COUNTA(Table1[[#This Row],[1]:[
Set  B]])</f>
        <v>3</v>
      </c>
      <c r="AU8" s="48">
        <f>COUNTIF(Table1[[#This Row],[
Core Set of Children’s Health Care Quality Measures for Medicaid and CHIP (Child Core Set)
]:[CMS Medicare Part C &amp; D Star Ratings Measures]],"*yes*")</f>
        <v>0</v>
      </c>
      <c r="AV8" s="48">
        <f>COUNTIF(Table1[[#This Row],[
Joint Commission]:[
Medicare Hospital Compare]],"*yes*")</f>
        <v>0</v>
      </c>
      <c r="AW8" s="48">
        <f>COUNTIF(Table1[[#This Row],[
Oregon CCO Incentive Measures- Year Two, July 2014]:[
VT ACO Pilot Core Performance Measures for Payment and Reporting in Year One (January 16, 2014)]],"*Yes*")</f>
        <v>0</v>
      </c>
      <c r="AX8" s="43" t="s">
        <v>1</v>
      </c>
      <c r="AY8" s="43" t="s">
        <v>1</v>
      </c>
      <c r="AZ8" s="43"/>
      <c r="BA8" s="43" t="s">
        <v>1</v>
      </c>
      <c r="BB8" s="43"/>
      <c r="BC8" s="43"/>
      <c r="BD8" s="43"/>
      <c r="BE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Not Found</v>
      </c>
      <c r="BF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Not Found</v>
      </c>
      <c r="BG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Not Found</v>
      </c>
      <c r="BH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Not Found</v>
      </c>
      <c r="BI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Not Found</v>
      </c>
      <c r="BJ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Not Found</v>
      </c>
      <c r="BK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Not Found</v>
      </c>
      <c r="BL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Not Found</v>
      </c>
      <c r="BM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Not Found</v>
      </c>
      <c r="BN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Not Found</v>
      </c>
      <c r="BO8"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Not Found</v>
      </c>
      <c r="BP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Not Found</v>
      </c>
      <c r="BQ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Not Found</v>
      </c>
      <c r="BR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Not Found</v>
      </c>
      <c r="BS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Not Found</v>
      </c>
      <c r="BT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Not Found</v>
      </c>
      <c r="BU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Not Found</v>
      </c>
      <c r="BV8"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Not Found</v>
      </c>
      <c r="BW8"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Not Found</v>
      </c>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row>
    <row r="9" spans="1:702" s="28" customFormat="1" ht="50.1" customHeight="1">
      <c r="A9" s="331">
        <v>4</v>
      </c>
      <c r="B9" s="322" t="str">
        <f>INDEX(Table48[[#All],[Measure Name]],MATCH(Table1[[#This Row],[NQF Number]],Table48[[#All],[NQF '#]],0))</f>
        <v>Plan All-Cause Readmission</v>
      </c>
      <c r="C9" s="69" t="s">
        <v>202</v>
      </c>
      <c r="D9" s="43" t="str">
        <f>INDEX(Table48[[#All],[Steward]],MATCH(Table1[[#This Row],[NQF Number]],Table48[[#All],[NQF '#]],0))</f>
        <v xml:space="preserve">NCQA </v>
      </c>
      <c r="E9" s="324" t="str">
        <f>IF(INDEX(Table48[[#All],[CMS Number]],MATCH(Table1[[#This Row],[NQF Number]],Table48[[#All],[NQF '#]],0))=0,"",INDEX(Table48[[#All],[CMS Number]],MATCH(Table1[[#This Row],[NQF Number]],Table48[[#All],[NQF '#]],0)))</f>
        <v/>
      </c>
      <c r="F9" s="324" t="str">
        <f>INDEX(Table48[[#All],[Description]],MATCH(Table1[[#This Row],[NQF Number]],Table48[[#All],[NQF '#]],0))</f>
        <v xml:space="preserve">
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 
</v>
      </c>
      <c r="G9" s="43" t="s">
        <v>2931</v>
      </c>
      <c r="H9" s="43" t="s">
        <v>2924</v>
      </c>
      <c r="I9" s="330"/>
      <c r="J9" s="48" t="str">
        <f>INDEX(Table48[[#All],[Data Source]],MATCH(Table1[[#This Row],[NQF Number]],Table48[[#All],[NQF '#]],0))</f>
        <v>Claims</v>
      </c>
      <c r="K9" s="43"/>
      <c r="L9" s="43"/>
      <c r="M9" s="44"/>
      <c r="N9" s="325">
        <f>SUM(Table1[[#This Row],[Criterion A2]:[Criterion J2]])</f>
        <v>0</v>
      </c>
      <c r="O9" s="51"/>
      <c r="P9" s="51"/>
      <c r="Q9" s="51"/>
      <c r="R9" s="51"/>
      <c r="S9" s="52"/>
      <c r="T9" s="51"/>
      <c r="U9" s="51"/>
      <c r="V9" s="51"/>
      <c r="W9" s="51"/>
      <c r="X9" s="51"/>
      <c r="Y9" s="51"/>
      <c r="Z9" s="51"/>
      <c r="AA9" s="51"/>
      <c r="AB9" s="51"/>
      <c r="AC9" s="51"/>
      <c r="AD9" s="51"/>
      <c r="AE9" s="51"/>
      <c r="AF9" s="51"/>
      <c r="AG9" s="51"/>
      <c r="AH9" s="51"/>
      <c r="AI9" s="49">
        <f>IF(Table1[[#This Row],[Criterion A]]="yes",2,IF(Table1[[#This Row],[Criterion A]]="somewhat",1,0))</f>
        <v>0</v>
      </c>
      <c r="AJ9" s="43">
        <f>IF(Table1[[#This Row],[Criterion B]]="yes",2,IF(Table1[[#This Row],[Criterion B]]="somewhat",1,0))</f>
        <v>0</v>
      </c>
      <c r="AK9" s="43">
        <f>IF(Table1[[#This Row],[Criterion C]]="yes",2,IF(Table1[[#This Row],[Criterion C]]="somewhat",1,0))</f>
        <v>0</v>
      </c>
      <c r="AL9" s="43">
        <f>IF(Table1[[#This Row],[Criterion D]]="yes",2,IF(Table1[[#This Row],[Criterion D]]="somewhat",1,0))</f>
        <v>0</v>
      </c>
      <c r="AM9" s="43">
        <f>IF(Table1[[#This Row],[Criterion E]]="yes",2,IF(Table1[[#This Row],[Criterion E]]="somewhat",1,0))</f>
        <v>0</v>
      </c>
      <c r="AN9" s="43">
        <f>IF(Table1[[#This Row],[Criterion F]]="yes",2,IF(Table1[[#This Row],[Criterion F]]="somewhat",1,0))</f>
        <v>0</v>
      </c>
      <c r="AO9" s="43">
        <f>IF(Table1[[#This Row],[Criterion G]]="yes",2,IF(Table1[[#This Row],[Criterion G]]="somewhat",1,0))</f>
        <v>0</v>
      </c>
      <c r="AP9" s="43">
        <f>IF(Table1[[#This Row],[Criterion H]]="yes",2,IF(Table1[[#This Row],[Criterion H]]="somewhat",1,0))</f>
        <v>0</v>
      </c>
      <c r="AQ9" s="43">
        <f>IF(Table1[[#This Row],[Criterion I]]="yes",2,IF(Table1[[#This Row],[Criterion I]]="somewhat",1,0))</f>
        <v>0</v>
      </c>
      <c r="AR9" s="43">
        <f>IF(Table1[[#This Row],[Criterion J]]="yes",2,IF(Table1[[#This Row],[Criterion J]]="somewhat",1,0))</f>
        <v>0</v>
      </c>
      <c r="AS9" s="48">
        <f>Table1[[#This Row],[Aligned with Commercial and State Measure Sets]]+Table1[[#This Row],[Aligned with Federal Measure Sets Focused on Ambulatory Care ]]+Table1[[#This Row],[Aligned with National Hospital Measure Sets]]+Table1[[#This Row],[Aligned with Select State Measure Sets]]</f>
        <v>6</v>
      </c>
      <c r="AT9" s="48">
        <f>COUNTA(Table1[[#This Row],[1]:[
Set  B]])</f>
        <v>0</v>
      </c>
      <c r="AU9" s="48">
        <f>COUNTIF(Table1[[#This Row],[
Core Set of Children’s Health Care Quality Measures for Medicaid and CHIP (Child Core Set)
]:[CMS Medicare Part C &amp; D Star Ratings Measures]],"*yes*")</f>
        <v>4</v>
      </c>
      <c r="AV9" s="48">
        <f>COUNTIF(Table1[[#This Row],[
Joint Commission]:[
Medicare Hospital Compare]],"*yes*")</f>
        <v>0</v>
      </c>
      <c r="AW9" s="48">
        <f>COUNTIF(Table1[[#This Row],[
Oregon CCO Incentive Measures- Year Two, July 2014]:[
VT ACO Pilot Core Performance Measures for Payment and Reporting in Year One (January 16, 2014)]],"*Yes*")</f>
        <v>2</v>
      </c>
      <c r="AX9" s="43"/>
      <c r="AY9" s="43"/>
      <c r="AZ9" s="43"/>
      <c r="BA9" s="43"/>
      <c r="BB9" s="43"/>
      <c r="BC9" s="43"/>
      <c r="BD9" s="43"/>
      <c r="BE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
      </c>
      <c r="BG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Yes</v>
      </c>
      <c r="BH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Yes (PCR)</v>
      </c>
      <c r="BI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
      </c>
      <c r="BN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Yes</v>
      </c>
      <c r="BO9"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Yes (C22: 2015 and C19: 2016)</v>
      </c>
      <c r="BP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Yes</v>
      </c>
      <c r="BU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Yes</v>
      </c>
      <c r="BV9"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Yes</v>
      </c>
      <c r="BW9"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Yes</v>
      </c>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7"/>
      <c r="IQ9" s="27"/>
      <c r="IR9" s="27"/>
      <c r="IS9" s="27"/>
      <c r="IT9" s="27"/>
      <c r="IU9" s="27"/>
      <c r="IV9" s="27"/>
      <c r="IW9" s="27"/>
      <c r="IX9" s="27"/>
      <c r="IY9" s="27"/>
      <c r="IZ9" s="27"/>
      <c r="JA9" s="27"/>
      <c r="JB9" s="27"/>
      <c r="JC9" s="27"/>
      <c r="JD9" s="27"/>
      <c r="JE9" s="27"/>
      <c r="JF9" s="27"/>
      <c r="JG9" s="27"/>
      <c r="JH9" s="27"/>
      <c r="JI9" s="27"/>
      <c r="JJ9" s="27"/>
      <c r="JK9" s="27"/>
      <c r="JL9" s="27"/>
      <c r="JM9" s="27"/>
      <c r="JN9" s="27"/>
      <c r="JO9" s="27"/>
      <c r="JP9" s="27"/>
      <c r="JQ9" s="27"/>
      <c r="JR9" s="27"/>
      <c r="JS9" s="27"/>
      <c r="JT9" s="27"/>
      <c r="JU9" s="27"/>
      <c r="JV9" s="27"/>
      <c r="JW9" s="27"/>
      <c r="JX9" s="27"/>
      <c r="JY9" s="27"/>
      <c r="JZ9" s="27"/>
      <c r="KA9" s="27"/>
      <c r="KB9" s="27"/>
      <c r="KC9" s="27"/>
      <c r="KD9" s="27"/>
      <c r="KE9" s="27"/>
      <c r="KF9" s="27"/>
      <c r="KG9" s="27"/>
      <c r="KH9" s="27"/>
      <c r="KI9" s="27"/>
      <c r="KJ9" s="27"/>
      <c r="KK9" s="27"/>
      <c r="KL9" s="27"/>
      <c r="KM9" s="27"/>
      <c r="KN9" s="27"/>
      <c r="KO9" s="27"/>
      <c r="KP9" s="27"/>
      <c r="KQ9" s="27"/>
      <c r="KR9" s="27"/>
      <c r="KS9" s="27"/>
      <c r="KT9" s="27"/>
      <c r="KU9" s="27"/>
      <c r="KV9" s="27"/>
      <c r="KW9" s="27"/>
      <c r="KX9" s="27"/>
      <c r="KY9" s="27"/>
      <c r="KZ9" s="27"/>
      <c r="LA9" s="27"/>
      <c r="LB9" s="27"/>
      <c r="LC9" s="27"/>
      <c r="LD9" s="27"/>
      <c r="LE9" s="27"/>
      <c r="LF9" s="27"/>
      <c r="LG9" s="27"/>
      <c r="LH9" s="27"/>
      <c r="LI9" s="27"/>
      <c r="LJ9" s="27"/>
      <c r="LK9" s="27"/>
      <c r="LL9" s="27"/>
      <c r="LM9" s="27"/>
      <c r="LN9" s="27"/>
      <c r="LO9" s="27"/>
      <c r="LP9" s="27"/>
      <c r="LQ9" s="27"/>
      <c r="LR9" s="27"/>
      <c r="LS9" s="27"/>
      <c r="LT9" s="27"/>
      <c r="LU9" s="27"/>
      <c r="LV9" s="27"/>
      <c r="LW9" s="27"/>
      <c r="LX9" s="27"/>
      <c r="LY9" s="27"/>
      <c r="LZ9" s="27"/>
      <c r="MA9" s="27"/>
      <c r="MB9" s="27"/>
      <c r="MC9" s="27"/>
      <c r="MD9" s="27"/>
      <c r="ME9" s="27"/>
      <c r="MF9" s="27"/>
      <c r="MG9" s="27"/>
      <c r="MH9" s="27"/>
      <c r="MI9" s="27"/>
      <c r="MJ9" s="27"/>
      <c r="MK9" s="27"/>
      <c r="ML9" s="27"/>
      <c r="MM9" s="27"/>
      <c r="MN9" s="27"/>
      <c r="MO9" s="27"/>
      <c r="MP9" s="27"/>
      <c r="MQ9" s="27"/>
      <c r="MR9" s="27"/>
      <c r="MS9" s="27"/>
      <c r="MT9" s="27"/>
      <c r="MU9" s="27"/>
      <c r="MV9" s="27"/>
      <c r="MW9" s="27"/>
      <c r="MX9" s="27"/>
      <c r="MY9" s="27"/>
      <c r="MZ9" s="27"/>
      <c r="NA9" s="27"/>
      <c r="NB9" s="27"/>
      <c r="NC9" s="27"/>
      <c r="ND9" s="27"/>
      <c r="NE9" s="27"/>
      <c r="NF9" s="27"/>
      <c r="NG9" s="27"/>
      <c r="NH9" s="27"/>
      <c r="NI9" s="27"/>
      <c r="NJ9" s="27"/>
      <c r="NK9" s="27"/>
      <c r="NL9" s="27"/>
      <c r="NM9" s="27"/>
      <c r="NN9" s="27"/>
      <c r="NO9" s="27"/>
      <c r="NP9" s="27"/>
      <c r="NQ9" s="27"/>
      <c r="NR9" s="27"/>
      <c r="NS9" s="27"/>
      <c r="NT9" s="27"/>
      <c r="NU9" s="27"/>
      <c r="NV9" s="27"/>
      <c r="NW9" s="27"/>
      <c r="NX9" s="27"/>
      <c r="NY9" s="27"/>
      <c r="NZ9" s="27"/>
      <c r="OA9" s="27"/>
      <c r="OB9" s="27"/>
      <c r="OC9" s="27"/>
      <c r="OD9" s="27"/>
      <c r="OE9" s="27"/>
      <c r="OF9" s="27"/>
      <c r="OG9" s="27"/>
      <c r="OH9" s="27"/>
      <c r="OI9" s="27"/>
      <c r="OJ9" s="27"/>
      <c r="OK9" s="27"/>
      <c r="OL9" s="27"/>
      <c r="OM9" s="27"/>
      <c r="ON9" s="27"/>
      <c r="OO9" s="27"/>
      <c r="OP9" s="27"/>
      <c r="OQ9" s="27"/>
      <c r="OR9" s="27"/>
      <c r="OS9" s="27"/>
      <c r="OT9" s="27"/>
      <c r="OU9" s="27"/>
      <c r="OV9" s="27"/>
      <c r="OW9" s="27"/>
      <c r="OX9" s="27"/>
      <c r="OY9" s="27"/>
      <c r="OZ9" s="27"/>
      <c r="PA9" s="27"/>
      <c r="PB9" s="27"/>
      <c r="PC9" s="27"/>
      <c r="PD9" s="27"/>
      <c r="PE9" s="27"/>
      <c r="PF9" s="27"/>
      <c r="PG9" s="27"/>
      <c r="PH9" s="27"/>
      <c r="PI9" s="27"/>
      <c r="PJ9" s="27"/>
      <c r="PK9" s="27"/>
      <c r="PL9" s="27"/>
      <c r="PM9" s="27"/>
      <c r="PN9" s="27"/>
      <c r="PO9" s="27"/>
      <c r="PP9" s="27"/>
      <c r="PQ9" s="27"/>
      <c r="PR9" s="27"/>
      <c r="PS9" s="27"/>
      <c r="PT9" s="27"/>
      <c r="PU9" s="27"/>
      <c r="PV9" s="27"/>
      <c r="PW9" s="27"/>
      <c r="PX9" s="27"/>
      <c r="PY9" s="27"/>
      <c r="PZ9" s="27"/>
      <c r="QA9" s="27"/>
      <c r="QB9" s="27"/>
      <c r="QC9" s="27"/>
      <c r="QD9" s="27"/>
      <c r="QE9" s="27"/>
      <c r="QF9" s="27"/>
      <c r="QG9" s="27"/>
      <c r="QH9" s="27"/>
      <c r="QI9" s="27"/>
      <c r="QJ9" s="27"/>
      <c r="QK9" s="27"/>
      <c r="QL9" s="27"/>
      <c r="QM9" s="27"/>
      <c r="QN9" s="27"/>
      <c r="QO9" s="27"/>
      <c r="QP9" s="27"/>
      <c r="QQ9" s="27"/>
      <c r="QR9" s="27"/>
      <c r="QS9" s="27"/>
      <c r="QT9" s="27"/>
      <c r="QU9" s="27"/>
      <c r="QV9" s="27"/>
      <c r="QW9" s="27"/>
      <c r="QX9" s="27"/>
      <c r="QY9" s="27"/>
      <c r="QZ9" s="27"/>
      <c r="RA9" s="27"/>
      <c r="RB9" s="27"/>
      <c r="RC9" s="27"/>
      <c r="RD9" s="27"/>
      <c r="RE9" s="27"/>
      <c r="RF9" s="27"/>
      <c r="RG9" s="27"/>
      <c r="RH9" s="27"/>
      <c r="RI9" s="27"/>
      <c r="RJ9" s="27"/>
      <c r="RK9" s="27"/>
      <c r="RL9" s="27"/>
      <c r="RM9" s="27"/>
      <c r="RN9" s="27"/>
      <c r="RO9" s="27"/>
      <c r="RP9" s="27"/>
      <c r="RQ9" s="27"/>
      <c r="RR9" s="27"/>
      <c r="RS9" s="27"/>
      <c r="RT9" s="27"/>
      <c r="RU9" s="27"/>
      <c r="RV9" s="27"/>
      <c r="RW9" s="27"/>
      <c r="RX9" s="27"/>
      <c r="RY9" s="27"/>
      <c r="RZ9" s="27"/>
      <c r="SA9" s="27"/>
      <c r="SB9" s="27"/>
      <c r="SC9" s="27"/>
      <c r="SD9" s="27"/>
      <c r="SE9" s="27"/>
      <c r="SF9" s="27"/>
      <c r="SG9" s="27"/>
      <c r="SH9" s="27"/>
      <c r="SI9" s="27"/>
      <c r="SJ9" s="27"/>
      <c r="SK9" s="27"/>
      <c r="SL9" s="27"/>
      <c r="SM9" s="27"/>
      <c r="SN9" s="27"/>
      <c r="SO9" s="27"/>
      <c r="SP9" s="27"/>
      <c r="SQ9" s="27"/>
      <c r="SR9" s="27"/>
      <c r="SS9" s="27"/>
      <c r="ST9" s="27"/>
      <c r="SU9" s="27"/>
      <c r="SV9" s="27"/>
      <c r="SW9" s="27"/>
      <c r="SX9" s="27"/>
      <c r="SY9" s="27"/>
      <c r="SZ9" s="27"/>
      <c r="TA9" s="27"/>
      <c r="TB9" s="27"/>
      <c r="TC9" s="27"/>
      <c r="TD9" s="27"/>
      <c r="TE9" s="27"/>
      <c r="TF9" s="27"/>
      <c r="TG9" s="27"/>
      <c r="TH9" s="27"/>
      <c r="TI9" s="27"/>
      <c r="TJ9" s="27"/>
      <c r="TK9" s="27"/>
      <c r="TL9" s="27"/>
      <c r="TM9" s="27"/>
      <c r="TN9" s="27"/>
      <c r="TO9" s="27"/>
      <c r="TP9" s="27"/>
      <c r="TQ9" s="27"/>
      <c r="TR9" s="27"/>
      <c r="TS9" s="27"/>
      <c r="TT9" s="27"/>
      <c r="TU9" s="27"/>
      <c r="TV9" s="27"/>
      <c r="TW9" s="27"/>
      <c r="TX9" s="27"/>
      <c r="TY9" s="27"/>
      <c r="TZ9" s="27"/>
      <c r="UA9" s="27"/>
      <c r="UB9" s="27"/>
      <c r="UC9" s="27"/>
      <c r="UD9" s="27"/>
      <c r="UE9" s="27"/>
      <c r="UF9" s="27"/>
      <c r="UG9" s="27"/>
      <c r="UH9" s="27"/>
      <c r="UI9" s="27"/>
      <c r="UJ9" s="27"/>
      <c r="UK9" s="27"/>
      <c r="UL9" s="27"/>
      <c r="UM9" s="27"/>
      <c r="UN9" s="27"/>
      <c r="UO9" s="27"/>
      <c r="UP9" s="27"/>
      <c r="UQ9" s="27"/>
      <c r="UR9" s="27"/>
      <c r="US9" s="27"/>
      <c r="UT9" s="27"/>
      <c r="UU9" s="27"/>
      <c r="UV9" s="27"/>
      <c r="UW9" s="27"/>
      <c r="UX9" s="27"/>
      <c r="UY9" s="27"/>
      <c r="UZ9" s="27"/>
      <c r="VA9" s="27"/>
      <c r="VB9" s="27"/>
      <c r="VC9" s="27"/>
      <c r="VD9" s="27"/>
      <c r="VE9" s="27"/>
      <c r="VF9" s="27"/>
      <c r="VG9" s="27"/>
      <c r="VH9" s="27"/>
      <c r="VI9" s="27"/>
      <c r="VJ9" s="27"/>
      <c r="VK9" s="27"/>
      <c r="VL9" s="27"/>
      <c r="VM9" s="27"/>
      <c r="VN9" s="27"/>
      <c r="VO9" s="27"/>
      <c r="VP9" s="27"/>
      <c r="VQ9" s="27"/>
      <c r="VR9" s="27"/>
      <c r="VS9" s="27"/>
      <c r="VT9" s="27"/>
      <c r="VU9" s="27"/>
      <c r="VV9" s="27"/>
      <c r="VW9" s="27"/>
      <c r="VX9" s="27"/>
      <c r="VY9" s="27"/>
      <c r="VZ9" s="27"/>
      <c r="WA9" s="27"/>
      <c r="WB9" s="27"/>
      <c r="WC9" s="27"/>
      <c r="WD9" s="27"/>
      <c r="WE9" s="27"/>
      <c r="WF9" s="27"/>
      <c r="WG9" s="27"/>
      <c r="WH9" s="27"/>
      <c r="WI9" s="27"/>
      <c r="WJ9" s="27"/>
      <c r="WK9" s="27"/>
      <c r="WL9" s="27"/>
      <c r="WM9" s="27"/>
      <c r="WN9" s="27"/>
      <c r="WO9" s="27"/>
      <c r="WP9" s="27"/>
      <c r="WQ9" s="27"/>
      <c r="WR9" s="27"/>
      <c r="WS9" s="27"/>
      <c r="WT9" s="27"/>
      <c r="WU9" s="27"/>
      <c r="WV9" s="27"/>
      <c r="WW9" s="27"/>
      <c r="WX9" s="27"/>
      <c r="WY9" s="27"/>
      <c r="WZ9" s="27"/>
      <c r="XA9" s="27"/>
      <c r="XB9" s="27"/>
      <c r="XC9" s="27"/>
      <c r="XD9" s="27"/>
      <c r="XE9" s="27"/>
      <c r="XF9" s="27"/>
      <c r="XG9" s="27"/>
      <c r="XH9" s="27"/>
      <c r="XI9" s="27"/>
      <c r="XJ9" s="27"/>
      <c r="XK9" s="27"/>
      <c r="XL9" s="27"/>
      <c r="XM9" s="27"/>
      <c r="XN9" s="27"/>
      <c r="XO9" s="27"/>
      <c r="XP9" s="27"/>
      <c r="XQ9" s="27"/>
      <c r="XR9" s="27"/>
      <c r="XS9" s="27"/>
      <c r="XT9" s="27"/>
      <c r="XU9" s="27"/>
      <c r="XV9" s="27"/>
      <c r="XW9" s="27"/>
      <c r="XX9" s="27"/>
      <c r="XY9" s="27"/>
      <c r="XZ9" s="27"/>
      <c r="YA9" s="27"/>
      <c r="YB9" s="27"/>
      <c r="YC9" s="27"/>
      <c r="YD9" s="27"/>
      <c r="YE9" s="27"/>
      <c r="YF9" s="27"/>
      <c r="YG9" s="27"/>
      <c r="YH9" s="27"/>
      <c r="YI9" s="27"/>
      <c r="YJ9" s="27"/>
      <c r="YK9" s="27"/>
      <c r="YL9" s="27"/>
      <c r="YM9" s="27"/>
      <c r="YN9" s="27"/>
      <c r="YO9" s="27"/>
      <c r="YP9" s="27"/>
      <c r="YQ9" s="27"/>
      <c r="YR9" s="27"/>
      <c r="YS9" s="27"/>
      <c r="YT9" s="27"/>
      <c r="YU9" s="27"/>
      <c r="YV9" s="27"/>
      <c r="YW9" s="27"/>
      <c r="YX9" s="27"/>
      <c r="YY9" s="27"/>
      <c r="YZ9" s="27"/>
      <c r="ZA9" s="27"/>
      <c r="ZB9" s="27"/>
      <c r="ZC9" s="27"/>
      <c r="ZD9" s="27"/>
      <c r="ZE9" s="27"/>
      <c r="ZF9" s="27"/>
      <c r="ZG9" s="27"/>
      <c r="ZH9" s="27"/>
      <c r="ZI9" s="27"/>
      <c r="ZJ9" s="27"/>
      <c r="ZK9" s="27"/>
      <c r="ZL9" s="27"/>
      <c r="ZM9" s="27"/>
      <c r="ZN9" s="27"/>
      <c r="ZO9" s="27"/>
      <c r="ZP9" s="27"/>
      <c r="ZQ9" s="27"/>
      <c r="ZR9" s="27"/>
      <c r="ZS9" s="27"/>
      <c r="ZT9" s="27"/>
      <c r="ZU9" s="27"/>
      <c r="ZV9" s="27"/>
      <c r="ZW9" s="27"/>
      <c r="ZX9" s="27"/>
    </row>
    <row r="10" spans="1:702" s="28" customFormat="1" ht="71.25" customHeight="1">
      <c r="A10" s="331">
        <v>5</v>
      </c>
      <c r="B10" s="322" t="str">
        <f>INDEX(Table48[[#All],[Measure Name]],MATCH(Table1[[#This Row],[NQF Number]],Table48[[#All],[NQF '#]],0))</f>
        <v>Skilled Nursing Facility 30-Day All-Cause Readmission Measure (SNFRM)</v>
      </c>
      <c r="C10" s="69" t="s">
        <v>2827</v>
      </c>
      <c r="D10" s="43" t="str">
        <f>INDEX(Table48[[#All],[Steward]],MATCH(Table1[[#This Row],[NQF Number]],Table48[[#All],[NQF '#]],0))</f>
        <v>CMS</v>
      </c>
      <c r="E10" s="324" t="str">
        <f>IF(INDEX(Table48[[#All],[CMS Number]],MATCH(Table1[[#This Row],[NQF Number]],Table48[[#All],[NQF '#]],0))=0,"",INDEX(Table48[[#All],[CMS Number]],MATCH(Table1[[#This Row],[NQF Number]],Table48[[#All],[NQF '#]],0)))</f>
        <v/>
      </c>
      <c r="F10" s="324" t="str">
        <f>INDEX(Table48[[#All],[Description]],MATCH(Table1[[#This Row],[NQF Number]],Table48[[#All],[NQF '#]],0))</f>
        <v>This measure estimates the risk-standardized rate of all-cause, unplanned, hospital readmissions for patients who have been admitted to a Skilled Nursing Facility (SNF) (Medicare fee-for-service [FFS] beneficiaries) within 30 days of discharge from their prior proximal hospitalization. The prior proximal hospitalization is defined as an admission to an IPPS, CAH, or a psychiatric hospital. The measure is based on data for 12 months of SNF admissions.</v>
      </c>
      <c r="G10" s="43" t="s">
        <v>2931</v>
      </c>
      <c r="H10" s="43" t="s">
        <v>2924</v>
      </c>
      <c r="I10" s="330"/>
      <c r="J10" s="48" t="str">
        <f>INDEX(Table48[[#All],[Data Source]],MATCH(Table1[[#This Row],[NQF Number]],Table48[[#All],[NQF '#]],0))</f>
        <v>Claims</v>
      </c>
      <c r="K10" s="43"/>
      <c r="L10" s="43"/>
      <c r="M10" s="44"/>
      <c r="N10" s="325">
        <f>SUM(Table1[[#This Row],[Criterion A2]:[Criterion J2]])</f>
        <v>0</v>
      </c>
      <c r="O10" s="51"/>
      <c r="P10" s="51"/>
      <c r="Q10" s="51"/>
      <c r="R10" s="51"/>
      <c r="S10" s="52"/>
      <c r="T10" s="51"/>
      <c r="U10" s="51"/>
      <c r="V10" s="51"/>
      <c r="W10" s="51"/>
      <c r="X10" s="51"/>
      <c r="Y10" s="51"/>
      <c r="Z10" s="51"/>
      <c r="AA10" s="51"/>
      <c r="AB10" s="51"/>
      <c r="AC10" s="51"/>
      <c r="AD10" s="51"/>
      <c r="AE10" s="51"/>
      <c r="AF10" s="51"/>
      <c r="AG10" s="51"/>
      <c r="AH10" s="51"/>
      <c r="AI10" s="49">
        <f>IF(Table1[[#This Row],[Criterion A]]="yes",2,IF(Table1[[#This Row],[Criterion A]]="somewhat",1,0))</f>
        <v>0</v>
      </c>
      <c r="AJ10" s="43">
        <f>IF(Table1[[#This Row],[Criterion B]]="yes",2,IF(Table1[[#This Row],[Criterion B]]="somewhat",1,0))</f>
        <v>0</v>
      </c>
      <c r="AK10" s="43">
        <f>IF(Table1[[#This Row],[Criterion C]]="yes",2,IF(Table1[[#This Row],[Criterion C]]="somewhat",1,0))</f>
        <v>0</v>
      </c>
      <c r="AL10" s="43">
        <f>IF(Table1[[#This Row],[Criterion D]]="yes",2,IF(Table1[[#This Row],[Criterion D]]="somewhat",1,0))</f>
        <v>0</v>
      </c>
      <c r="AM10" s="43">
        <f>IF(Table1[[#This Row],[Criterion E]]="yes",2,IF(Table1[[#This Row],[Criterion E]]="somewhat",1,0))</f>
        <v>0</v>
      </c>
      <c r="AN10" s="43">
        <f>IF(Table1[[#This Row],[Criterion F]]="yes",2,IF(Table1[[#This Row],[Criterion F]]="somewhat",1,0))</f>
        <v>0</v>
      </c>
      <c r="AO10" s="43">
        <f>IF(Table1[[#This Row],[Criterion G]]="yes",2,IF(Table1[[#This Row],[Criterion G]]="somewhat",1,0))</f>
        <v>0</v>
      </c>
      <c r="AP10" s="43">
        <f>IF(Table1[[#This Row],[Criterion H]]="yes",2,IF(Table1[[#This Row],[Criterion H]]="somewhat",1,0))</f>
        <v>0</v>
      </c>
      <c r="AQ10" s="43">
        <f>IF(Table1[[#This Row],[Criterion I]]="yes",2,IF(Table1[[#This Row],[Criterion I]]="somewhat",1,0))</f>
        <v>0</v>
      </c>
      <c r="AR10" s="43">
        <f>IF(Table1[[#This Row],[Criterion J]]="yes",2,IF(Table1[[#This Row],[Criterion J]]="somewhat",1,0))</f>
        <v>0</v>
      </c>
      <c r="AS10" s="48">
        <f>Table1[[#This Row],[Aligned with Commercial and State Measure Sets]]+Table1[[#This Row],[Aligned with Federal Measure Sets Focused on Ambulatory Care ]]+Table1[[#This Row],[Aligned with National Hospital Measure Sets]]+Table1[[#This Row],[Aligned with Select State Measure Sets]]</f>
        <v>1</v>
      </c>
      <c r="AT10" s="48">
        <f>COUNTA(Table1[[#This Row],[1]:[
Set  B]])</f>
        <v>0</v>
      </c>
      <c r="AU10" s="48">
        <f>COUNTIF(Table1[[#This Row],[
Core Set of Children’s Health Care Quality Measures for Medicaid and CHIP (Child Core Set)
]:[CMS Medicare Part C &amp; D Star Ratings Measures]],"*yes*")</f>
        <v>1</v>
      </c>
      <c r="AV10" s="48">
        <f>COUNTIF(Table1[[#This Row],[
Joint Commission]:[
Medicare Hospital Compare]],"*yes*")</f>
        <v>0</v>
      </c>
      <c r="AW10" s="48">
        <f>COUNTIF(Table1[[#This Row],[
Oregon CCO Incentive Measures- Year Two, July 2014]:[
VT ACO Pilot Core Performance Measures for Payment and Reporting in Year One (January 16, 2014)]],"*Yes*")</f>
        <v>0</v>
      </c>
      <c r="AX10" s="43"/>
      <c r="AY10" s="43"/>
      <c r="AZ10" s="43"/>
      <c r="BA10" s="43"/>
      <c r="BB10" s="43"/>
      <c r="BC10" s="43"/>
      <c r="BD10" s="43"/>
      <c r="BE1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1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Yes (58)</v>
      </c>
      <c r="BG1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1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1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1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1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1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1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
      </c>
      <c r="BN1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10"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1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1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1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1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1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
      </c>
      <c r="BU1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10"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
      </c>
      <c r="BW10"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c r="GW10" s="27"/>
      <c r="GX10" s="27"/>
      <c r="GY10" s="27"/>
      <c r="GZ10" s="27"/>
      <c r="HA10" s="27"/>
      <c r="HB10" s="27"/>
      <c r="HC10" s="27"/>
      <c r="HD10" s="27"/>
      <c r="HE10" s="27"/>
      <c r="HF10" s="27"/>
      <c r="HG10" s="27"/>
      <c r="HH10" s="27"/>
      <c r="HI10" s="27"/>
      <c r="HJ10" s="27"/>
      <c r="HK10" s="27"/>
      <c r="HL10" s="27"/>
      <c r="HM10" s="27"/>
      <c r="HN10" s="27"/>
      <c r="HO10" s="27"/>
      <c r="HP10" s="27"/>
      <c r="HQ10" s="27"/>
      <c r="HR10" s="27"/>
      <c r="HS10" s="27"/>
      <c r="HT10" s="27"/>
      <c r="HU10" s="27"/>
      <c r="HV10" s="27"/>
      <c r="HW10" s="27"/>
      <c r="HX10" s="27"/>
      <c r="HY10" s="27"/>
      <c r="HZ10" s="27"/>
      <c r="IA10" s="27"/>
      <c r="IB10" s="27"/>
      <c r="IC10" s="27"/>
      <c r="ID10" s="27"/>
      <c r="IE10" s="27"/>
      <c r="IF10" s="27"/>
      <c r="IG10" s="27"/>
      <c r="IH10" s="27"/>
      <c r="II10" s="27"/>
      <c r="IJ10" s="27"/>
      <c r="IK10" s="27"/>
      <c r="IL10" s="27"/>
      <c r="IM10" s="27"/>
      <c r="IN10" s="27"/>
      <c r="IO10" s="27"/>
      <c r="IP10" s="27"/>
      <c r="IQ10" s="27"/>
      <c r="IR10" s="27"/>
      <c r="IS10" s="27"/>
      <c r="IT10" s="27"/>
      <c r="IU10" s="27"/>
      <c r="IV10" s="27"/>
      <c r="IW10" s="27"/>
      <c r="IX10" s="27"/>
      <c r="IY10" s="27"/>
      <c r="IZ10" s="27"/>
      <c r="JA10" s="27"/>
      <c r="JB10" s="27"/>
      <c r="JC10" s="27"/>
      <c r="JD10" s="27"/>
      <c r="JE10" s="27"/>
      <c r="JF10" s="27"/>
      <c r="JG10" s="27"/>
      <c r="JH10" s="27"/>
      <c r="JI10" s="27"/>
      <c r="JJ10" s="27"/>
      <c r="JK10" s="27"/>
      <c r="JL10" s="27"/>
      <c r="JM10" s="27"/>
      <c r="JN10" s="27"/>
      <c r="JO10" s="27"/>
      <c r="JP10" s="27"/>
      <c r="JQ10" s="27"/>
      <c r="JR10" s="27"/>
      <c r="JS10" s="27"/>
      <c r="JT10" s="27"/>
      <c r="JU10" s="27"/>
      <c r="JV10" s="27"/>
      <c r="JW10" s="27"/>
      <c r="JX10" s="27"/>
      <c r="JY10" s="27"/>
      <c r="JZ10" s="27"/>
      <c r="KA10" s="27"/>
      <c r="KB10" s="27"/>
      <c r="KC10" s="27"/>
      <c r="KD10" s="27"/>
      <c r="KE10" s="27"/>
      <c r="KF10" s="27"/>
      <c r="KG10" s="27"/>
      <c r="KH10" s="27"/>
      <c r="KI10" s="27"/>
      <c r="KJ10" s="27"/>
      <c r="KK10" s="27"/>
      <c r="KL10" s="27"/>
      <c r="KM10" s="27"/>
      <c r="KN10" s="27"/>
      <c r="KO10" s="27"/>
      <c r="KP10" s="27"/>
      <c r="KQ10" s="27"/>
      <c r="KR10" s="27"/>
      <c r="KS10" s="27"/>
      <c r="KT10" s="27"/>
      <c r="KU10" s="27"/>
      <c r="KV10" s="27"/>
      <c r="KW10" s="27"/>
      <c r="KX10" s="27"/>
      <c r="KY10" s="27"/>
      <c r="KZ10" s="27"/>
      <c r="LA10" s="27"/>
      <c r="LB10" s="27"/>
      <c r="LC10" s="27"/>
      <c r="LD10" s="27"/>
      <c r="LE10" s="27"/>
      <c r="LF10" s="27"/>
      <c r="LG10" s="27"/>
      <c r="LH10" s="27"/>
      <c r="LI10" s="27"/>
      <c r="LJ10" s="27"/>
      <c r="LK10" s="27"/>
      <c r="LL10" s="27"/>
      <c r="LM10" s="27"/>
      <c r="LN10" s="27"/>
      <c r="LO10" s="27"/>
      <c r="LP10" s="27"/>
      <c r="LQ10" s="27"/>
      <c r="LR10" s="27"/>
      <c r="LS10" s="27"/>
      <c r="LT10" s="27"/>
      <c r="LU10" s="27"/>
      <c r="LV10" s="27"/>
      <c r="LW10" s="27"/>
      <c r="LX10" s="27"/>
      <c r="LY10" s="27"/>
      <c r="LZ10" s="27"/>
      <c r="MA10" s="27"/>
      <c r="MB10" s="27"/>
      <c r="MC10" s="27"/>
      <c r="MD10" s="27"/>
      <c r="ME10" s="27"/>
      <c r="MF10" s="27"/>
      <c r="MG10" s="27"/>
      <c r="MH10" s="27"/>
      <c r="MI10" s="27"/>
      <c r="MJ10" s="27"/>
      <c r="MK10" s="27"/>
      <c r="ML10" s="27"/>
      <c r="MM10" s="27"/>
      <c r="MN10" s="27"/>
      <c r="MO10" s="27"/>
      <c r="MP10" s="27"/>
      <c r="MQ10" s="27"/>
      <c r="MR10" s="27"/>
      <c r="MS10" s="27"/>
      <c r="MT10" s="27"/>
      <c r="MU10" s="27"/>
      <c r="MV10" s="27"/>
      <c r="MW10" s="27"/>
      <c r="MX10" s="27"/>
      <c r="MY10" s="27"/>
      <c r="MZ10" s="27"/>
      <c r="NA10" s="27"/>
      <c r="NB10" s="27"/>
      <c r="NC10" s="27"/>
      <c r="ND10" s="27"/>
      <c r="NE10" s="27"/>
      <c r="NF10" s="27"/>
      <c r="NG10" s="27"/>
      <c r="NH10" s="27"/>
      <c r="NI10" s="27"/>
      <c r="NJ10" s="27"/>
      <c r="NK10" s="27"/>
      <c r="NL10" s="27"/>
      <c r="NM10" s="27"/>
      <c r="NN10" s="27"/>
      <c r="NO10" s="27"/>
      <c r="NP10" s="27"/>
      <c r="NQ10" s="27"/>
      <c r="NR10" s="27"/>
      <c r="NS10" s="27"/>
      <c r="NT10" s="27"/>
      <c r="NU10" s="27"/>
      <c r="NV10" s="27"/>
      <c r="NW10" s="27"/>
      <c r="NX10" s="27"/>
      <c r="NY10" s="27"/>
      <c r="NZ10" s="27"/>
      <c r="OA10" s="27"/>
      <c r="OB10" s="27"/>
      <c r="OC10" s="27"/>
      <c r="OD10" s="27"/>
      <c r="OE10" s="27"/>
      <c r="OF10" s="27"/>
      <c r="OG10" s="27"/>
      <c r="OH10" s="27"/>
      <c r="OI10" s="27"/>
      <c r="OJ10" s="27"/>
      <c r="OK10" s="27"/>
      <c r="OL10" s="27"/>
      <c r="OM10" s="27"/>
      <c r="ON10" s="27"/>
      <c r="OO10" s="27"/>
      <c r="OP10" s="27"/>
      <c r="OQ10" s="27"/>
      <c r="OR10" s="27"/>
      <c r="OS10" s="27"/>
      <c r="OT10" s="27"/>
      <c r="OU10" s="27"/>
      <c r="OV10" s="27"/>
      <c r="OW10" s="27"/>
      <c r="OX10" s="27"/>
      <c r="OY10" s="27"/>
      <c r="OZ10" s="27"/>
      <c r="PA10" s="27"/>
      <c r="PB10" s="27"/>
      <c r="PC10" s="27"/>
      <c r="PD10" s="27"/>
      <c r="PE10" s="27"/>
      <c r="PF10" s="27"/>
      <c r="PG10" s="27"/>
      <c r="PH10" s="27"/>
      <c r="PI10" s="27"/>
      <c r="PJ10" s="27"/>
      <c r="PK10" s="27"/>
      <c r="PL10" s="27"/>
      <c r="PM10" s="27"/>
      <c r="PN10" s="27"/>
      <c r="PO10" s="27"/>
      <c r="PP10" s="27"/>
      <c r="PQ10" s="27"/>
      <c r="PR10" s="27"/>
      <c r="PS10" s="27"/>
      <c r="PT10" s="27"/>
      <c r="PU10" s="27"/>
      <c r="PV10" s="27"/>
      <c r="PW10" s="27"/>
      <c r="PX10" s="27"/>
      <c r="PY10" s="27"/>
      <c r="PZ10" s="27"/>
      <c r="QA10" s="27"/>
      <c r="QB10" s="27"/>
      <c r="QC10" s="27"/>
      <c r="QD10" s="27"/>
      <c r="QE10" s="27"/>
      <c r="QF10" s="27"/>
      <c r="QG10" s="27"/>
      <c r="QH10" s="27"/>
      <c r="QI10" s="27"/>
      <c r="QJ10" s="27"/>
      <c r="QK10" s="27"/>
      <c r="QL10" s="27"/>
      <c r="QM10" s="27"/>
      <c r="QN10" s="27"/>
      <c r="QO10" s="27"/>
      <c r="QP10" s="27"/>
      <c r="QQ10" s="27"/>
      <c r="QR10" s="27"/>
      <c r="QS10" s="27"/>
      <c r="QT10" s="27"/>
      <c r="QU10" s="27"/>
      <c r="QV10" s="27"/>
      <c r="QW10" s="27"/>
      <c r="QX10" s="27"/>
      <c r="QY10" s="27"/>
      <c r="QZ10" s="27"/>
      <c r="RA10" s="27"/>
      <c r="RB10" s="27"/>
      <c r="RC10" s="27"/>
      <c r="RD10" s="27"/>
      <c r="RE10" s="27"/>
      <c r="RF10" s="27"/>
      <c r="RG10" s="27"/>
      <c r="RH10" s="27"/>
      <c r="RI10" s="27"/>
      <c r="RJ10" s="27"/>
      <c r="RK10" s="27"/>
      <c r="RL10" s="27"/>
      <c r="RM10" s="27"/>
      <c r="RN10" s="27"/>
      <c r="RO10" s="27"/>
      <c r="RP10" s="27"/>
      <c r="RQ10" s="27"/>
      <c r="RR10" s="27"/>
      <c r="RS10" s="27"/>
      <c r="RT10" s="27"/>
      <c r="RU10" s="27"/>
      <c r="RV10" s="27"/>
      <c r="RW10" s="27"/>
      <c r="RX10" s="27"/>
      <c r="RY10" s="27"/>
      <c r="RZ10" s="27"/>
      <c r="SA10" s="27"/>
      <c r="SB10" s="27"/>
      <c r="SC10" s="27"/>
      <c r="SD10" s="27"/>
      <c r="SE10" s="27"/>
      <c r="SF10" s="27"/>
      <c r="SG10" s="27"/>
      <c r="SH10" s="27"/>
      <c r="SI10" s="27"/>
      <c r="SJ10" s="27"/>
      <c r="SK10" s="27"/>
      <c r="SL10" s="27"/>
      <c r="SM10" s="27"/>
      <c r="SN10" s="27"/>
      <c r="SO10" s="27"/>
      <c r="SP10" s="27"/>
      <c r="SQ10" s="27"/>
      <c r="SR10" s="27"/>
      <c r="SS10" s="27"/>
      <c r="ST10" s="27"/>
      <c r="SU10" s="27"/>
      <c r="SV10" s="27"/>
      <c r="SW10" s="27"/>
      <c r="SX10" s="27"/>
      <c r="SY10" s="27"/>
      <c r="SZ10" s="27"/>
      <c r="TA10" s="27"/>
      <c r="TB10" s="27"/>
      <c r="TC10" s="27"/>
      <c r="TD10" s="27"/>
      <c r="TE10" s="27"/>
      <c r="TF10" s="27"/>
      <c r="TG10" s="27"/>
      <c r="TH10" s="27"/>
      <c r="TI10" s="27"/>
      <c r="TJ10" s="27"/>
      <c r="TK10" s="27"/>
      <c r="TL10" s="27"/>
      <c r="TM10" s="27"/>
      <c r="TN10" s="27"/>
      <c r="TO10" s="27"/>
      <c r="TP10" s="27"/>
      <c r="TQ10" s="27"/>
      <c r="TR10" s="27"/>
      <c r="TS10" s="27"/>
      <c r="TT10" s="27"/>
      <c r="TU10" s="27"/>
      <c r="TV10" s="27"/>
      <c r="TW10" s="27"/>
      <c r="TX10" s="27"/>
      <c r="TY10" s="27"/>
      <c r="TZ10" s="27"/>
      <c r="UA10" s="27"/>
      <c r="UB10" s="27"/>
      <c r="UC10" s="27"/>
      <c r="UD10" s="27"/>
      <c r="UE10" s="27"/>
      <c r="UF10" s="27"/>
      <c r="UG10" s="27"/>
      <c r="UH10" s="27"/>
      <c r="UI10" s="27"/>
      <c r="UJ10" s="27"/>
      <c r="UK10" s="27"/>
      <c r="UL10" s="27"/>
      <c r="UM10" s="27"/>
      <c r="UN10" s="27"/>
      <c r="UO10" s="27"/>
      <c r="UP10" s="27"/>
      <c r="UQ10" s="27"/>
      <c r="UR10" s="27"/>
      <c r="US10" s="27"/>
      <c r="UT10" s="27"/>
      <c r="UU10" s="27"/>
      <c r="UV10" s="27"/>
      <c r="UW10" s="27"/>
      <c r="UX10" s="27"/>
      <c r="UY10" s="27"/>
      <c r="UZ10" s="27"/>
      <c r="VA10" s="27"/>
      <c r="VB10" s="27"/>
      <c r="VC10" s="27"/>
      <c r="VD10" s="27"/>
      <c r="VE10" s="27"/>
      <c r="VF10" s="27"/>
      <c r="VG10" s="27"/>
      <c r="VH10" s="27"/>
      <c r="VI10" s="27"/>
      <c r="VJ10" s="27"/>
      <c r="VK10" s="27"/>
      <c r="VL10" s="27"/>
      <c r="VM10" s="27"/>
      <c r="VN10" s="27"/>
      <c r="VO10" s="27"/>
      <c r="VP10" s="27"/>
      <c r="VQ10" s="27"/>
      <c r="VR10" s="27"/>
      <c r="VS10" s="27"/>
      <c r="VT10" s="27"/>
      <c r="VU10" s="27"/>
      <c r="VV10" s="27"/>
      <c r="VW10" s="27"/>
      <c r="VX10" s="27"/>
      <c r="VY10" s="27"/>
      <c r="VZ10" s="27"/>
      <c r="WA10" s="27"/>
      <c r="WB10" s="27"/>
      <c r="WC10" s="27"/>
      <c r="WD10" s="27"/>
      <c r="WE10" s="27"/>
      <c r="WF10" s="27"/>
      <c r="WG10" s="27"/>
      <c r="WH10" s="27"/>
      <c r="WI10" s="27"/>
      <c r="WJ10" s="27"/>
      <c r="WK10" s="27"/>
      <c r="WL10" s="27"/>
      <c r="WM10" s="27"/>
      <c r="WN10" s="27"/>
      <c r="WO10" s="27"/>
      <c r="WP10" s="27"/>
      <c r="WQ10" s="27"/>
      <c r="WR10" s="27"/>
      <c r="WS10" s="27"/>
      <c r="WT10" s="27"/>
      <c r="WU10" s="27"/>
      <c r="WV10" s="27"/>
      <c r="WW10" s="27"/>
      <c r="WX10" s="27"/>
      <c r="WY10" s="27"/>
      <c r="WZ10" s="27"/>
      <c r="XA10" s="27"/>
      <c r="XB10" s="27"/>
      <c r="XC10" s="27"/>
      <c r="XD10" s="27"/>
      <c r="XE10" s="27"/>
      <c r="XF10" s="27"/>
      <c r="XG10" s="27"/>
      <c r="XH10" s="27"/>
      <c r="XI10" s="27"/>
      <c r="XJ10" s="27"/>
      <c r="XK10" s="27"/>
      <c r="XL10" s="27"/>
      <c r="XM10" s="27"/>
      <c r="XN10" s="27"/>
      <c r="XO10" s="27"/>
      <c r="XP10" s="27"/>
      <c r="XQ10" s="27"/>
      <c r="XR10" s="27"/>
      <c r="XS10" s="27"/>
      <c r="XT10" s="27"/>
      <c r="XU10" s="27"/>
      <c r="XV10" s="27"/>
      <c r="XW10" s="27"/>
      <c r="XX10" s="27"/>
      <c r="XY10" s="27"/>
      <c r="XZ10" s="27"/>
      <c r="YA10" s="27"/>
      <c r="YB10" s="27"/>
      <c r="YC10" s="27"/>
      <c r="YD10" s="27"/>
      <c r="YE10" s="27"/>
      <c r="YF10" s="27"/>
      <c r="YG10" s="27"/>
      <c r="YH10" s="27"/>
      <c r="YI10" s="27"/>
      <c r="YJ10" s="27"/>
      <c r="YK10" s="27"/>
      <c r="YL10" s="27"/>
      <c r="YM10" s="27"/>
      <c r="YN10" s="27"/>
      <c r="YO10" s="27"/>
      <c r="YP10" s="27"/>
      <c r="YQ10" s="27"/>
      <c r="YR10" s="27"/>
      <c r="YS10" s="27"/>
      <c r="YT10" s="27"/>
      <c r="YU10" s="27"/>
      <c r="YV10" s="27"/>
      <c r="YW10" s="27"/>
      <c r="YX10" s="27"/>
      <c r="YY10" s="27"/>
      <c r="YZ10" s="27"/>
      <c r="ZA10" s="27"/>
      <c r="ZB10" s="27"/>
      <c r="ZC10" s="27"/>
      <c r="ZD10" s="27"/>
      <c r="ZE10" s="27"/>
      <c r="ZF10" s="27"/>
      <c r="ZG10" s="27"/>
      <c r="ZH10" s="27"/>
      <c r="ZI10" s="27"/>
      <c r="ZJ10" s="27"/>
      <c r="ZK10" s="27"/>
      <c r="ZL10" s="27"/>
      <c r="ZM10" s="27"/>
      <c r="ZN10" s="27"/>
      <c r="ZO10" s="27"/>
      <c r="ZP10" s="27"/>
      <c r="ZQ10" s="27"/>
      <c r="ZR10" s="27"/>
      <c r="ZS10" s="27"/>
      <c r="ZT10" s="27"/>
      <c r="ZU10" s="27"/>
      <c r="ZV10" s="27"/>
      <c r="ZW10" s="27"/>
      <c r="ZX10" s="27"/>
    </row>
    <row r="11" spans="1:702" s="28" customFormat="1" ht="62.25" customHeight="1">
      <c r="A11" s="331">
        <v>6</v>
      </c>
      <c r="B11" s="322" t="s">
        <v>2970</v>
      </c>
      <c r="C11" s="69"/>
      <c r="D11" s="43" t="s">
        <v>3</v>
      </c>
      <c r="E11" s="324" t="e">
        <f>IF(INDEX(Table48[[#All],[CMS Number]],MATCH(Table1[[#This Row],[NQF Number]],Table48[[#All],[NQF '#]],0))=0,"",INDEX(Table48[[#All],[CMS Number]],MATCH(Table1[[#This Row],[NQF Number]],Table48[[#All],[NQF '#]],0)))</f>
        <v>#N/A</v>
      </c>
      <c r="F11" s="324" t="e">
        <f>INDEX(Table48[[#All],[Description]],MATCH(Table1[[#This Row],[NQF Number]],Table48[[#All],[NQF '#]],0))</f>
        <v>#N/A</v>
      </c>
      <c r="G11" s="43" t="s">
        <v>2931</v>
      </c>
      <c r="H11" s="43" t="s">
        <v>2924</v>
      </c>
      <c r="I11" s="330"/>
      <c r="J11" s="48" t="e">
        <f>INDEX(Table48[[#All],[Data Source]],MATCH(Table1[[#This Row],[NQF Number]],Table48[[#All],[NQF '#]],0))</f>
        <v>#N/A</v>
      </c>
      <c r="K11" s="43"/>
      <c r="L11" s="43"/>
      <c r="M11" s="44"/>
      <c r="N11" s="325">
        <f>SUM(Table1[[#This Row],[Criterion A2]:[Criterion J2]])</f>
        <v>0</v>
      </c>
      <c r="O11" s="51"/>
      <c r="P11" s="51"/>
      <c r="Q11" s="51"/>
      <c r="R11" s="51"/>
      <c r="S11" s="52"/>
      <c r="T11" s="51"/>
      <c r="U11" s="51"/>
      <c r="V11" s="51"/>
      <c r="W11" s="51"/>
      <c r="X11" s="51"/>
      <c r="Y11" s="51"/>
      <c r="Z11" s="51"/>
      <c r="AA11" s="51"/>
      <c r="AB11" s="51"/>
      <c r="AC11" s="51"/>
      <c r="AD11" s="51"/>
      <c r="AE11" s="51"/>
      <c r="AF11" s="51"/>
      <c r="AG11" s="51"/>
      <c r="AH11" s="51"/>
      <c r="AI11" s="49">
        <f>IF(Table1[[#This Row],[Criterion A]]="yes",2,IF(Table1[[#This Row],[Criterion A]]="somewhat",1,0))</f>
        <v>0</v>
      </c>
      <c r="AJ11" s="43">
        <f>IF(Table1[[#This Row],[Criterion B]]="yes",2,IF(Table1[[#This Row],[Criterion B]]="somewhat",1,0))</f>
        <v>0</v>
      </c>
      <c r="AK11" s="43">
        <f>IF(Table1[[#This Row],[Criterion C]]="yes",2,IF(Table1[[#This Row],[Criterion C]]="somewhat",1,0))</f>
        <v>0</v>
      </c>
      <c r="AL11" s="43">
        <f>IF(Table1[[#This Row],[Criterion D]]="yes",2,IF(Table1[[#This Row],[Criterion D]]="somewhat",1,0))</f>
        <v>0</v>
      </c>
      <c r="AM11" s="43">
        <f>IF(Table1[[#This Row],[Criterion E]]="yes",2,IF(Table1[[#This Row],[Criterion E]]="somewhat",1,0))</f>
        <v>0</v>
      </c>
      <c r="AN11" s="43">
        <f>IF(Table1[[#This Row],[Criterion F]]="yes",2,IF(Table1[[#This Row],[Criterion F]]="somewhat",1,0))</f>
        <v>0</v>
      </c>
      <c r="AO11" s="43">
        <f>IF(Table1[[#This Row],[Criterion G]]="yes",2,IF(Table1[[#This Row],[Criterion G]]="somewhat",1,0))</f>
        <v>0</v>
      </c>
      <c r="AP11" s="43">
        <f>IF(Table1[[#This Row],[Criterion H]]="yes",2,IF(Table1[[#This Row],[Criterion H]]="somewhat",1,0))</f>
        <v>0</v>
      </c>
      <c r="AQ11" s="43">
        <f>IF(Table1[[#This Row],[Criterion I]]="yes",2,IF(Table1[[#This Row],[Criterion I]]="somewhat",1,0))</f>
        <v>0</v>
      </c>
      <c r="AR11" s="43">
        <f>IF(Table1[[#This Row],[Criterion J]]="yes",2,IF(Table1[[#This Row],[Criterion J]]="somewhat",1,0))</f>
        <v>0</v>
      </c>
      <c r="AS11" s="48">
        <f>Table1[[#This Row],[Aligned with Commercial and State Measure Sets]]+Table1[[#This Row],[Aligned with Federal Measure Sets Focused on Ambulatory Care ]]+Table1[[#This Row],[Aligned with National Hospital Measure Sets]]+Table1[[#This Row],[Aligned with Select State Measure Sets]]</f>
        <v>0</v>
      </c>
      <c r="AT11" s="48">
        <f>COUNTA(Table1[[#This Row],[1]:[
Set  B]])</f>
        <v>0</v>
      </c>
      <c r="AU11" s="48">
        <f>COUNTIF(Table1[[#This Row],[
Core Set of Children’s Health Care Quality Measures for Medicaid and CHIP (Child Core Set)
]:[CMS Medicare Part C &amp; D Star Ratings Measures]],"*yes*")</f>
        <v>0</v>
      </c>
      <c r="AV11" s="48">
        <f>COUNTIF(Table1[[#This Row],[
Joint Commission]:[
Medicare Hospital Compare]],"*yes*")</f>
        <v>0</v>
      </c>
      <c r="AW11" s="48">
        <f>COUNTIF(Table1[[#This Row],[
Oregon CCO Incentive Measures- Year Two, July 2014]:[
VT ACO Pilot Core Performance Measures for Payment and Reporting in Year One (January 16, 2014)]],"*Yes*")</f>
        <v>0</v>
      </c>
      <c r="AX11" s="43"/>
      <c r="AY11" s="43"/>
      <c r="AZ11" s="43"/>
      <c r="BA11" s="43"/>
      <c r="BB11" s="43"/>
      <c r="BC11" s="43"/>
      <c r="BD11" s="43"/>
      <c r="BE1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No NQF Number</v>
      </c>
      <c r="BF1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No NQF Number</v>
      </c>
      <c r="BG1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No NQF Number</v>
      </c>
      <c r="BH1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No NQF Number</v>
      </c>
      <c r="BI1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No NQF Number</v>
      </c>
      <c r="BJ1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No NQF Number</v>
      </c>
      <c r="BK1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No NQF Number</v>
      </c>
      <c r="BL1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No NQF Number</v>
      </c>
      <c r="BM1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No NQF Number</v>
      </c>
      <c r="BN1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No NQF Number</v>
      </c>
      <c r="BO11"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No NQF Number</v>
      </c>
      <c r="BP1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No NQF Number</v>
      </c>
      <c r="BQ1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No NQF Number</v>
      </c>
      <c r="BR1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No NQF Number</v>
      </c>
      <c r="BS1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No NQF Number</v>
      </c>
      <c r="BT1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No NQF Number</v>
      </c>
      <c r="BU1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No NQF Number</v>
      </c>
      <c r="BV11"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No NQF Number</v>
      </c>
      <c r="BW11"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No NQF Number</v>
      </c>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row>
    <row r="12" spans="1:702" s="28" customFormat="1" ht="73.5" customHeight="1">
      <c r="A12" s="331">
        <v>7</v>
      </c>
      <c r="B12" s="322" t="s">
        <v>2621</v>
      </c>
      <c r="C12" s="69"/>
      <c r="D12" s="43" t="s">
        <v>3</v>
      </c>
      <c r="E12" s="324" t="e">
        <f>IF(INDEX(Table48[[#All],[CMS Number]],MATCH(Table1[[#This Row],[NQF Number]],Table48[[#All],[NQF '#]],0))=0,"",INDEX(Table48[[#All],[CMS Number]],MATCH(Table1[[#This Row],[NQF Number]],Table48[[#All],[NQF '#]],0)))</f>
        <v>#N/A</v>
      </c>
      <c r="F12" s="324" t="e">
        <f>INDEX(Table48[[#All],[Description]],MATCH(Table1[[#This Row],[NQF Number]],Table48[[#All],[NQF '#]],0))</f>
        <v>#N/A</v>
      </c>
      <c r="G12" s="43" t="s">
        <v>2931</v>
      </c>
      <c r="H12" s="43" t="s">
        <v>2924</v>
      </c>
      <c r="I12" s="330"/>
      <c r="J12" s="48" t="e">
        <f>INDEX(Table48[[#All],[Data Source]],MATCH(Table1[[#This Row],[NQF Number]],Table48[[#All],[NQF '#]],0))</f>
        <v>#N/A</v>
      </c>
      <c r="K12" s="43"/>
      <c r="L12" s="43"/>
      <c r="M12" s="44"/>
      <c r="N12" s="325">
        <f>SUM(Table1[[#This Row],[Criterion A2]:[Criterion J2]])</f>
        <v>0</v>
      </c>
      <c r="O12" s="51"/>
      <c r="P12" s="51"/>
      <c r="Q12" s="51"/>
      <c r="R12" s="51"/>
      <c r="S12" s="52"/>
      <c r="T12" s="51"/>
      <c r="U12" s="51"/>
      <c r="V12" s="51"/>
      <c r="W12" s="51"/>
      <c r="X12" s="51"/>
      <c r="Y12" s="51"/>
      <c r="Z12" s="51"/>
      <c r="AA12" s="51"/>
      <c r="AB12" s="51"/>
      <c r="AC12" s="51"/>
      <c r="AD12" s="51"/>
      <c r="AE12" s="51"/>
      <c r="AF12" s="51"/>
      <c r="AG12" s="51"/>
      <c r="AH12" s="51"/>
      <c r="AI12" s="49">
        <f>IF(Table1[[#This Row],[Criterion A]]="yes",2,IF(Table1[[#This Row],[Criterion A]]="somewhat",1,0))</f>
        <v>0</v>
      </c>
      <c r="AJ12" s="43">
        <f>IF(Table1[[#This Row],[Criterion B]]="yes",2,IF(Table1[[#This Row],[Criterion B]]="somewhat",1,0))</f>
        <v>0</v>
      </c>
      <c r="AK12" s="43">
        <f>IF(Table1[[#This Row],[Criterion C]]="yes",2,IF(Table1[[#This Row],[Criterion C]]="somewhat",1,0))</f>
        <v>0</v>
      </c>
      <c r="AL12" s="43">
        <f>IF(Table1[[#This Row],[Criterion D]]="yes",2,IF(Table1[[#This Row],[Criterion D]]="somewhat",1,0))</f>
        <v>0</v>
      </c>
      <c r="AM12" s="43">
        <f>IF(Table1[[#This Row],[Criterion E]]="yes",2,IF(Table1[[#This Row],[Criterion E]]="somewhat",1,0))</f>
        <v>0</v>
      </c>
      <c r="AN12" s="43">
        <f>IF(Table1[[#This Row],[Criterion F]]="yes",2,IF(Table1[[#This Row],[Criterion F]]="somewhat",1,0))</f>
        <v>0</v>
      </c>
      <c r="AO12" s="43">
        <f>IF(Table1[[#This Row],[Criterion G]]="yes",2,IF(Table1[[#This Row],[Criterion G]]="somewhat",1,0))</f>
        <v>0</v>
      </c>
      <c r="AP12" s="43">
        <f>IF(Table1[[#This Row],[Criterion H]]="yes",2,IF(Table1[[#This Row],[Criterion H]]="somewhat",1,0))</f>
        <v>0</v>
      </c>
      <c r="AQ12" s="43">
        <f>IF(Table1[[#This Row],[Criterion I]]="yes",2,IF(Table1[[#This Row],[Criterion I]]="somewhat",1,0))</f>
        <v>0</v>
      </c>
      <c r="AR12" s="43">
        <f>IF(Table1[[#This Row],[Criterion J]]="yes",2,IF(Table1[[#This Row],[Criterion J]]="somewhat",1,0))</f>
        <v>0</v>
      </c>
      <c r="AS12" s="48">
        <f>Table1[[#This Row],[Aligned with Commercial and State Measure Sets]]+Table1[[#This Row],[Aligned with Federal Measure Sets Focused on Ambulatory Care ]]+Table1[[#This Row],[Aligned with National Hospital Measure Sets]]+Table1[[#This Row],[Aligned with Select State Measure Sets]]</f>
        <v>0</v>
      </c>
      <c r="AT12" s="48">
        <f>COUNTA(Table1[[#This Row],[1]:[
Set  B]])</f>
        <v>0</v>
      </c>
      <c r="AU12" s="48">
        <f>COUNTIF(Table1[[#This Row],[
Core Set of Children’s Health Care Quality Measures for Medicaid and CHIP (Child Core Set)
]:[CMS Medicare Part C &amp; D Star Ratings Measures]],"*yes*")</f>
        <v>0</v>
      </c>
      <c r="AV12" s="48">
        <f>COUNTIF(Table1[[#This Row],[
Joint Commission]:[
Medicare Hospital Compare]],"*yes*")</f>
        <v>0</v>
      </c>
      <c r="AW12" s="48">
        <f>COUNTIF(Table1[[#This Row],[
Oregon CCO Incentive Measures- Year Two, July 2014]:[
VT ACO Pilot Core Performance Measures for Payment and Reporting in Year One (January 16, 2014)]],"*Yes*")</f>
        <v>0</v>
      </c>
      <c r="AX12" s="43"/>
      <c r="AY12" s="43"/>
      <c r="AZ12" s="43"/>
      <c r="BA12" s="43"/>
      <c r="BB12" s="43"/>
      <c r="BC12" s="43"/>
      <c r="BD12" s="43"/>
      <c r="BE1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No NQF Number</v>
      </c>
      <c r="BF1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No NQF Number</v>
      </c>
      <c r="BG1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No NQF Number</v>
      </c>
      <c r="BH1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No NQF Number</v>
      </c>
      <c r="BI1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No NQF Number</v>
      </c>
      <c r="BJ1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No NQF Number</v>
      </c>
      <c r="BK1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No NQF Number</v>
      </c>
      <c r="BL1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No NQF Number</v>
      </c>
      <c r="BM1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No NQF Number</v>
      </c>
      <c r="BN1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No NQF Number</v>
      </c>
      <c r="BO12"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No NQF Number</v>
      </c>
      <c r="BP1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No NQF Number</v>
      </c>
      <c r="BQ1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No NQF Number</v>
      </c>
      <c r="BR1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No NQF Number</v>
      </c>
      <c r="BS1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No NQF Number</v>
      </c>
      <c r="BT1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No NQF Number</v>
      </c>
      <c r="BU1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No NQF Number</v>
      </c>
      <c r="BV12"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No NQF Number</v>
      </c>
      <c r="BW12"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No NQF Number</v>
      </c>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c r="KX12" s="27"/>
      <c r="KY12" s="27"/>
      <c r="KZ12" s="27"/>
      <c r="LA12" s="27"/>
      <c r="LB12" s="27"/>
      <c r="LC12" s="27"/>
      <c r="LD12" s="27"/>
      <c r="LE12" s="27"/>
      <c r="LF12" s="27"/>
      <c r="LG12" s="27"/>
      <c r="LH12" s="27"/>
      <c r="LI12" s="27"/>
      <c r="LJ12" s="27"/>
      <c r="LK12" s="27"/>
      <c r="LL12" s="27"/>
      <c r="LM12" s="27"/>
      <c r="LN12" s="27"/>
      <c r="LO12" s="27"/>
      <c r="LP12" s="27"/>
      <c r="LQ12" s="27"/>
      <c r="LR12" s="27"/>
      <c r="LS12" s="27"/>
      <c r="LT12" s="27"/>
      <c r="LU12" s="27"/>
      <c r="LV12" s="27"/>
      <c r="LW12" s="27"/>
      <c r="LX12" s="27"/>
      <c r="LY12" s="27"/>
      <c r="LZ12" s="27"/>
      <c r="MA12" s="27"/>
      <c r="MB12" s="27"/>
      <c r="MC12" s="27"/>
      <c r="MD12" s="27"/>
      <c r="ME12" s="27"/>
      <c r="MF12" s="27"/>
      <c r="MG12" s="27"/>
      <c r="MH12" s="27"/>
      <c r="MI12" s="27"/>
      <c r="MJ12" s="27"/>
      <c r="MK12" s="27"/>
      <c r="ML12" s="27"/>
      <c r="MM12" s="27"/>
      <c r="MN12" s="27"/>
      <c r="MO12" s="27"/>
      <c r="MP12" s="27"/>
      <c r="MQ12" s="27"/>
      <c r="MR12" s="27"/>
      <c r="MS12" s="27"/>
      <c r="MT12" s="27"/>
      <c r="MU12" s="27"/>
      <c r="MV12" s="27"/>
      <c r="MW12" s="27"/>
      <c r="MX12" s="27"/>
      <c r="MY12" s="27"/>
      <c r="MZ12" s="27"/>
      <c r="NA12" s="27"/>
      <c r="NB12" s="27"/>
      <c r="NC12" s="27"/>
      <c r="ND12" s="27"/>
      <c r="NE12" s="27"/>
      <c r="NF12" s="27"/>
      <c r="NG12" s="27"/>
      <c r="NH12" s="27"/>
      <c r="NI12" s="27"/>
      <c r="NJ12" s="27"/>
      <c r="NK12" s="27"/>
      <c r="NL12" s="27"/>
      <c r="NM12" s="27"/>
      <c r="NN12" s="27"/>
      <c r="NO12" s="27"/>
      <c r="NP12" s="27"/>
      <c r="NQ12" s="27"/>
      <c r="NR12" s="27"/>
      <c r="NS12" s="27"/>
      <c r="NT12" s="27"/>
      <c r="NU12" s="27"/>
      <c r="NV12" s="27"/>
      <c r="NW12" s="27"/>
      <c r="NX12" s="27"/>
      <c r="NY12" s="27"/>
      <c r="NZ12" s="27"/>
      <c r="OA12" s="27"/>
      <c r="OB12" s="27"/>
      <c r="OC12" s="27"/>
      <c r="OD12" s="27"/>
      <c r="OE12" s="27"/>
      <c r="OF12" s="27"/>
      <c r="OG12" s="27"/>
      <c r="OH12" s="27"/>
      <c r="OI12" s="27"/>
      <c r="OJ12" s="27"/>
      <c r="OK12" s="27"/>
      <c r="OL12" s="27"/>
      <c r="OM12" s="27"/>
      <c r="ON12" s="27"/>
      <c r="OO12" s="27"/>
      <c r="OP12" s="27"/>
      <c r="OQ12" s="27"/>
      <c r="OR12" s="27"/>
      <c r="OS12" s="27"/>
      <c r="OT12" s="27"/>
      <c r="OU12" s="27"/>
      <c r="OV12" s="27"/>
      <c r="OW12" s="27"/>
      <c r="OX12" s="27"/>
      <c r="OY12" s="27"/>
      <c r="OZ12" s="27"/>
      <c r="PA12" s="27"/>
      <c r="PB12" s="27"/>
      <c r="PC12" s="27"/>
      <c r="PD12" s="27"/>
      <c r="PE12" s="27"/>
      <c r="PF12" s="27"/>
      <c r="PG12" s="27"/>
      <c r="PH12" s="27"/>
      <c r="PI12" s="27"/>
      <c r="PJ12" s="27"/>
      <c r="PK12" s="27"/>
      <c r="PL12" s="27"/>
      <c r="PM12" s="27"/>
      <c r="PN12" s="27"/>
      <c r="PO12" s="27"/>
      <c r="PP12" s="27"/>
      <c r="PQ12" s="27"/>
      <c r="PR12" s="27"/>
      <c r="PS12" s="27"/>
      <c r="PT12" s="27"/>
      <c r="PU12" s="27"/>
      <c r="PV12" s="27"/>
      <c r="PW12" s="27"/>
      <c r="PX12" s="27"/>
      <c r="PY12" s="27"/>
      <c r="PZ12" s="27"/>
      <c r="QA12" s="27"/>
      <c r="QB12" s="27"/>
      <c r="QC12" s="27"/>
      <c r="QD12" s="27"/>
      <c r="QE12" s="27"/>
      <c r="QF12" s="27"/>
      <c r="QG12" s="27"/>
      <c r="QH12" s="27"/>
      <c r="QI12" s="27"/>
      <c r="QJ12" s="27"/>
      <c r="QK12" s="27"/>
      <c r="QL12" s="27"/>
      <c r="QM12" s="27"/>
      <c r="QN12" s="27"/>
      <c r="QO12" s="27"/>
      <c r="QP12" s="27"/>
      <c r="QQ12" s="27"/>
      <c r="QR12" s="27"/>
      <c r="QS12" s="27"/>
      <c r="QT12" s="27"/>
      <c r="QU12" s="27"/>
      <c r="QV12" s="27"/>
      <c r="QW12" s="27"/>
      <c r="QX12" s="27"/>
      <c r="QY12" s="27"/>
      <c r="QZ12" s="27"/>
      <c r="RA12" s="27"/>
      <c r="RB12" s="27"/>
      <c r="RC12" s="27"/>
      <c r="RD12" s="27"/>
      <c r="RE12" s="27"/>
      <c r="RF12" s="27"/>
      <c r="RG12" s="27"/>
      <c r="RH12" s="27"/>
      <c r="RI12" s="27"/>
      <c r="RJ12" s="27"/>
      <c r="RK12" s="27"/>
      <c r="RL12" s="27"/>
      <c r="RM12" s="27"/>
      <c r="RN12" s="27"/>
      <c r="RO12" s="27"/>
      <c r="RP12" s="27"/>
      <c r="RQ12" s="27"/>
      <c r="RR12" s="27"/>
      <c r="RS12" s="27"/>
      <c r="RT12" s="27"/>
      <c r="RU12" s="27"/>
      <c r="RV12" s="27"/>
      <c r="RW12" s="27"/>
      <c r="RX12" s="27"/>
      <c r="RY12" s="27"/>
      <c r="RZ12" s="27"/>
      <c r="SA12" s="27"/>
      <c r="SB12" s="27"/>
      <c r="SC12" s="27"/>
      <c r="SD12" s="27"/>
      <c r="SE12" s="27"/>
      <c r="SF12" s="27"/>
      <c r="SG12" s="27"/>
      <c r="SH12" s="27"/>
      <c r="SI12" s="27"/>
      <c r="SJ12" s="27"/>
      <c r="SK12" s="27"/>
      <c r="SL12" s="27"/>
      <c r="SM12" s="27"/>
      <c r="SN12" s="27"/>
      <c r="SO12" s="27"/>
      <c r="SP12" s="27"/>
      <c r="SQ12" s="27"/>
      <c r="SR12" s="27"/>
      <c r="SS12" s="27"/>
      <c r="ST12" s="27"/>
      <c r="SU12" s="27"/>
      <c r="SV12" s="27"/>
      <c r="SW12" s="27"/>
      <c r="SX12" s="27"/>
      <c r="SY12" s="27"/>
      <c r="SZ12" s="27"/>
      <c r="TA12" s="27"/>
      <c r="TB12" s="27"/>
      <c r="TC12" s="27"/>
      <c r="TD12" s="27"/>
      <c r="TE12" s="27"/>
      <c r="TF12" s="27"/>
      <c r="TG12" s="27"/>
      <c r="TH12" s="27"/>
      <c r="TI12" s="27"/>
      <c r="TJ12" s="27"/>
      <c r="TK12" s="27"/>
      <c r="TL12" s="27"/>
      <c r="TM12" s="27"/>
      <c r="TN12" s="27"/>
      <c r="TO12" s="27"/>
      <c r="TP12" s="27"/>
      <c r="TQ12" s="27"/>
      <c r="TR12" s="27"/>
      <c r="TS12" s="27"/>
      <c r="TT12" s="27"/>
      <c r="TU12" s="27"/>
      <c r="TV12" s="27"/>
      <c r="TW12" s="27"/>
      <c r="TX12" s="27"/>
      <c r="TY12" s="27"/>
      <c r="TZ12" s="27"/>
      <c r="UA12" s="27"/>
      <c r="UB12" s="27"/>
      <c r="UC12" s="27"/>
      <c r="UD12" s="27"/>
      <c r="UE12" s="27"/>
      <c r="UF12" s="27"/>
      <c r="UG12" s="27"/>
      <c r="UH12" s="27"/>
      <c r="UI12" s="27"/>
      <c r="UJ12" s="27"/>
      <c r="UK12" s="27"/>
      <c r="UL12" s="27"/>
      <c r="UM12" s="27"/>
      <c r="UN12" s="27"/>
      <c r="UO12" s="27"/>
      <c r="UP12" s="27"/>
      <c r="UQ12" s="27"/>
      <c r="UR12" s="27"/>
      <c r="US12" s="27"/>
      <c r="UT12" s="27"/>
      <c r="UU12" s="27"/>
      <c r="UV12" s="27"/>
      <c r="UW12" s="27"/>
      <c r="UX12" s="27"/>
      <c r="UY12" s="27"/>
      <c r="UZ12" s="27"/>
      <c r="VA12" s="27"/>
      <c r="VB12" s="27"/>
      <c r="VC12" s="27"/>
      <c r="VD12" s="27"/>
      <c r="VE12" s="27"/>
      <c r="VF12" s="27"/>
      <c r="VG12" s="27"/>
      <c r="VH12" s="27"/>
      <c r="VI12" s="27"/>
      <c r="VJ12" s="27"/>
      <c r="VK12" s="27"/>
      <c r="VL12" s="27"/>
      <c r="VM12" s="27"/>
      <c r="VN12" s="27"/>
      <c r="VO12" s="27"/>
      <c r="VP12" s="27"/>
      <c r="VQ12" s="27"/>
      <c r="VR12" s="27"/>
      <c r="VS12" s="27"/>
      <c r="VT12" s="27"/>
      <c r="VU12" s="27"/>
      <c r="VV12" s="27"/>
      <c r="VW12" s="27"/>
      <c r="VX12" s="27"/>
      <c r="VY12" s="27"/>
      <c r="VZ12" s="27"/>
      <c r="WA12" s="27"/>
      <c r="WB12" s="27"/>
      <c r="WC12" s="27"/>
      <c r="WD12" s="27"/>
      <c r="WE12" s="27"/>
      <c r="WF12" s="27"/>
      <c r="WG12" s="27"/>
      <c r="WH12" s="27"/>
      <c r="WI12" s="27"/>
      <c r="WJ12" s="27"/>
      <c r="WK12" s="27"/>
      <c r="WL12" s="27"/>
      <c r="WM12" s="27"/>
      <c r="WN12" s="27"/>
      <c r="WO12" s="27"/>
      <c r="WP12" s="27"/>
      <c r="WQ12" s="27"/>
      <c r="WR12" s="27"/>
      <c r="WS12" s="27"/>
      <c r="WT12" s="27"/>
      <c r="WU12" s="27"/>
      <c r="WV12" s="27"/>
      <c r="WW12" s="27"/>
      <c r="WX12" s="27"/>
      <c r="WY12" s="27"/>
      <c r="WZ12" s="27"/>
      <c r="XA12" s="27"/>
      <c r="XB12" s="27"/>
      <c r="XC12" s="27"/>
      <c r="XD12" s="27"/>
      <c r="XE12" s="27"/>
      <c r="XF12" s="27"/>
      <c r="XG12" s="27"/>
      <c r="XH12" s="27"/>
      <c r="XI12" s="27"/>
      <c r="XJ12" s="27"/>
      <c r="XK12" s="27"/>
      <c r="XL12" s="27"/>
      <c r="XM12" s="27"/>
      <c r="XN12" s="27"/>
      <c r="XO12" s="27"/>
      <c r="XP12" s="27"/>
      <c r="XQ12" s="27"/>
      <c r="XR12" s="27"/>
      <c r="XS12" s="27"/>
      <c r="XT12" s="27"/>
      <c r="XU12" s="27"/>
      <c r="XV12" s="27"/>
      <c r="XW12" s="27"/>
      <c r="XX12" s="27"/>
      <c r="XY12" s="27"/>
      <c r="XZ12" s="27"/>
      <c r="YA12" s="27"/>
      <c r="YB12" s="27"/>
      <c r="YC12" s="27"/>
      <c r="YD12" s="27"/>
      <c r="YE12" s="27"/>
      <c r="YF12" s="27"/>
      <c r="YG12" s="27"/>
      <c r="YH12" s="27"/>
      <c r="YI12" s="27"/>
      <c r="YJ12" s="27"/>
      <c r="YK12" s="27"/>
      <c r="YL12" s="27"/>
      <c r="YM12" s="27"/>
      <c r="YN12" s="27"/>
      <c r="YO12" s="27"/>
      <c r="YP12" s="27"/>
      <c r="YQ12" s="27"/>
      <c r="YR12" s="27"/>
      <c r="YS12" s="27"/>
      <c r="YT12" s="27"/>
      <c r="YU12" s="27"/>
      <c r="YV12" s="27"/>
      <c r="YW12" s="27"/>
      <c r="YX12" s="27"/>
      <c r="YY12" s="27"/>
      <c r="YZ12" s="27"/>
      <c r="ZA12" s="27"/>
      <c r="ZB12" s="27"/>
      <c r="ZC12" s="27"/>
      <c r="ZD12" s="27"/>
      <c r="ZE12" s="27"/>
      <c r="ZF12" s="27"/>
      <c r="ZG12" s="27"/>
      <c r="ZH12" s="27"/>
      <c r="ZI12" s="27"/>
      <c r="ZJ12" s="27"/>
      <c r="ZK12" s="27"/>
      <c r="ZL12" s="27"/>
      <c r="ZM12" s="27"/>
      <c r="ZN12" s="27"/>
      <c r="ZO12" s="27"/>
      <c r="ZP12" s="27"/>
      <c r="ZQ12" s="27"/>
      <c r="ZR12" s="27"/>
      <c r="ZS12" s="27"/>
      <c r="ZT12" s="27"/>
      <c r="ZU12" s="27"/>
      <c r="ZV12" s="27"/>
      <c r="ZW12" s="27"/>
      <c r="ZX12" s="27"/>
    </row>
    <row r="13" spans="1:702" s="27" customFormat="1" ht="72.75" customHeight="1">
      <c r="A13" s="331">
        <v>8</v>
      </c>
      <c r="B13" s="322" t="s">
        <v>2620</v>
      </c>
      <c r="C13" s="69"/>
      <c r="D13" s="43" t="s">
        <v>3</v>
      </c>
      <c r="E13" s="324" t="e">
        <f>IF(INDEX(Table48[[#All],[CMS Number]],MATCH(Table1[[#This Row],[NQF Number]],Table48[[#All],[NQF '#]],0))=0,"",INDEX(Table48[[#All],[CMS Number]],MATCH(Table1[[#This Row],[NQF Number]],Table48[[#All],[NQF '#]],0)))</f>
        <v>#N/A</v>
      </c>
      <c r="F13" s="324" t="e">
        <f>INDEX(Table48[[#All],[Description]],MATCH(Table1[[#This Row],[NQF Number]],Table48[[#All],[NQF '#]],0))</f>
        <v>#N/A</v>
      </c>
      <c r="G13" s="43" t="s">
        <v>2931</v>
      </c>
      <c r="H13" s="43" t="s">
        <v>2924</v>
      </c>
      <c r="I13" s="330"/>
      <c r="J13" s="48" t="e">
        <f>INDEX(Table48[[#All],[Data Source]],MATCH(Table1[[#This Row],[NQF Number]],Table48[[#All],[NQF '#]],0))</f>
        <v>#N/A</v>
      </c>
      <c r="K13" s="43"/>
      <c r="L13" s="43"/>
      <c r="M13" s="44"/>
      <c r="N13" s="325">
        <f>SUM(Table1[[#This Row],[Criterion A2]:[Criterion J2]])</f>
        <v>0</v>
      </c>
      <c r="O13" s="51"/>
      <c r="P13" s="51"/>
      <c r="Q13" s="51"/>
      <c r="R13" s="51"/>
      <c r="S13" s="52"/>
      <c r="T13" s="51"/>
      <c r="U13" s="51"/>
      <c r="V13" s="51"/>
      <c r="W13" s="51"/>
      <c r="X13" s="51"/>
      <c r="Y13" s="51"/>
      <c r="Z13" s="51"/>
      <c r="AA13" s="51"/>
      <c r="AB13" s="51"/>
      <c r="AC13" s="51"/>
      <c r="AD13" s="51"/>
      <c r="AE13" s="51"/>
      <c r="AF13" s="51"/>
      <c r="AG13" s="51"/>
      <c r="AH13" s="51"/>
      <c r="AI13" s="49">
        <f>IF(Table1[[#This Row],[Criterion A]]="yes",2,IF(Table1[[#This Row],[Criterion A]]="somewhat",1,0))</f>
        <v>0</v>
      </c>
      <c r="AJ13" s="43">
        <f>IF(Table1[[#This Row],[Criterion B]]="yes",2,IF(Table1[[#This Row],[Criterion B]]="somewhat",1,0))</f>
        <v>0</v>
      </c>
      <c r="AK13" s="43">
        <f>IF(Table1[[#This Row],[Criterion C]]="yes",2,IF(Table1[[#This Row],[Criterion C]]="somewhat",1,0))</f>
        <v>0</v>
      </c>
      <c r="AL13" s="43">
        <f>IF(Table1[[#This Row],[Criterion D]]="yes",2,IF(Table1[[#This Row],[Criterion D]]="somewhat",1,0))</f>
        <v>0</v>
      </c>
      <c r="AM13" s="43">
        <f>IF(Table1[[#This Row],[Criterion E]]="yes",2,IF(Table1[[#This Row],[Criterion E]]="somewhat",1,0))</f>
        <v>0</v>
      </c>
      <c r="AN13" s="43">
        <f>IF(Table1[[#This Row],[Criterion F]]="yes",2,IF(Table1[[#This Row],[Criterion F]]="somewhat",1,0))</f>
        <v>0</v>
      </c>
      <c r="AO13" s="43">
        <f>IF(Table1[[#This Row],[Criterion G]]="yes",2,IF(Table1[[#This Row],[Criterion G]]="somewhat",1,0))</f>
        <v>0</v>
      </c>
      <c r="AP13" s="43">
        <f>IF(Table1[[#This Row],[Criterion H]]="yes",2,IF(Table1[[#This Row],[Criterion H]]="somewhat",1,0))</f>
        <v>0</v>
      </c>
      <c r="AQ13" s="43">
        <f>IF(Table1[[#This Row],[Criterion I]]="yes",2,IF(Table1[[#This Row],[Criterion I]]="somewhat",1,0))</f>
        <v>0</v>
      </c>
      <c r="AR13" s="43">
        <f>IF(Table1[[#This Row],[Criterion J]]="yes",2,IF(Table1[[#This Row],[Criterion J]]="somewhat",1,0))</f>
        <v>0</v>
      </c>
      <c r="AS13" s="48">
        <f>Table1[[#This Row],[Aligned with Commercial and State Measure Sets]]+Table1[[#This Row],[Aligned with Federal Measure Sets Focused on Ambulatory Care ]]+Table1[[#This Row],[Aligned with National Hospital Measure Sets]]+Table1[[#This Row],[Aligned with Select State Measure Sets]]</f>
        <v>0</v>
      </c>
      <c r="AT13" s="48">
        <f>COUNTA(Table1[[#This Row],[1]:[
Set  B]])</f>
        <v>0</v>
      </c>
      <c r="AU13" s="48">
        <f>COUNTIF(Table1[[#This Row],[
Core Set of Children’s Health Care Quality Measures for Medicaid and CHIP (Child Core Set)
]:[CMS Medicare Part C &amp; D Star Ratings Measures]],"*yes*")</f>
        <v>0</v>
      </c>
      <c r="AV13" s="48">
        <f>COUNTIF(Table1[[#This Row],[
Joint Commission]:[
Medicare Hospital Compare]],"*yes*")</f>
        <v>0</v>
      </c>
      <c r="AW13" s="48">
        <f>COUNTIF(Table1[[#This Row],[
Oregon CCO Incentive Measures- Year Two, July 2014]:[
VT ACO Pilot Core Performance Measures for Payment and Reporting in Year One (January 16, 2014)]],"*Yes*")</f>
        <v>0</v>
      </c>
      <c r="AX13" s="43"/>
      <c r="AY13" s="43"/>
      <c r="AZ13" s="43"/>
      <c r="BA13" s="43"/>
      <c r="BB13" s="43"/>
      <c r="BC13" s="43"/>
      <c r="BD13" s="43"/>
      <c r="BE1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No NQF Number</v>
      </c>
      <c r="BF1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No NQF Number</v>
      </c>
      <c r="BG1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No NQF Number</v>
      </c>
      <c r="BH1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No NQF Number</v>
      </c>
      <c r="BI1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No NQF Number</v>
      </c>
      <c r="BJ1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No NQF Number</v>
      </c>
      <c r="BK1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No NQF Number</v>
      </c>
      <c r="BL1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No NQF Number</v>
      </c>
      <c r="BM1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No NQF Number</v>
      </c>
      <c r="BN1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No NQF Number</v>
      </c>
      <c r="BO13"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No NQF Number</v>
      </c>
      <c r="BP1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No NQF Number</v>
      </c>
      <c r="BQ1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No NQF Number</v>
      </c>
      <c r="BR1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No NQF Number</v>
      </c>
      <c r="BS1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No NQF Number</v>
      </c>
      <c r="BT1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No NQF Number</v>
      </c>
      <c r="BU1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No NQF Number</v>
      </c>
      <c r="BV13"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No NQF Number</v>
      </c>
      <c r="BW13"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No NQF Number</v>
      </c>
    </row>
    <row r="14" spans="1:702" s="27" customFormat="1" ht="50.1" customHeight="1">
      <c r="A14" s="331">
        <v>9</v>
      </c>
      <c r="B14" s="322" t="str">
        <f>INDEX(Table48[[#All],[Measure Name]],MATCH(Table1[[#This Row],[NQF Number]],Table48[[#All],[NQF '#]],0))</f>
        <v>Chronic Obstructive Pulmonary Disease (PQI -05)</v>
      </c>
      <c r="C14" s="69" t="s">
        <v>63</v>
      </c>
      <c r="D14" s="43" t="str">
        <f>INDEX(Table48[[#All],[Steward]],MATCH(Table1[[#This Row],[NQF Number]],Table48[[#All],[NQF '#]],0))</f>
        <v>AHRQ</v>
      </c>
      <c r="E14" s="324" t="str">
        <f>IF(INDEX(Table48[[#All],[CMS Number]],MATCH(Table1[[#This Row],[NQF Number]],Table48[[#All],[NQF '#]],0))=0,"",INDEX(Table48[[#All],[CMS Number]],MATCH(Table1[[#This Row],[NQF Number]],Table48[[#All],[NQF '#]],0)))</f>
        <v/>
      </c>
      <c r="F14" s="324" t="str">
        <f>INDEX(Table48[[#All],[Description]],MATCH(Table1[[#This Row],[NQF Number]],Table48[[#All],[NQF '#]],0))</f>
        <v xml:space="preserve">
This measure is used to assess the number of admissions for COPD per 100,000 population
</v>
      </c>
      <c r="G14" s="43" t="s">
        <v>2931</v>
      </c>
      <c r="H14" s="43" t="s">
        <v>2924</v>
      </c>
      <c r="I14" s="330"/>
      <c r="J14" s="48" t="str">
        <f>INDEX(Table48[[#All],[Data Source]],MATCH(Table1[[#This Row],[NQF Number]],Table48[[#All],[NQF '#]],0))</f>
        <v>Claims</v>
      </c>
      <c r="K14" s="43"/>
      <c r="L14" s="43"/>
      <c r="M14" s="44"/>
      <c r="N14" s="325">
        <f>SUM(Table1[[#This Row],[Criterion A2]:[Criterion J2]])</f>
        <v>0</v>
      </c>
      <c r="O14" s="51"/>
      <c r="P14" s="51"/>
      <c r="Q14" s="51"/>
      <c r="R14" s="51"/>
      <c r="S14" s="52"/>
      <c r="T14" s="51"/>
      <c r="U14" s="51"/>
      <c r="V14" s="51"/>
      <c r="W14" s="51"/>
      <c r="X14" s="51"/>
      <c r="Y14" s="51"/>
      <c r="Z14" s="51"/>
      <c r="AA14" s="51"/>
      <c r="AB14" s="51"/>
      <c r="AC14" s="51"/>
      <c r="AD14" s="51"/>
      <c r="AE14" s="51"/>
      <c r="AF14" s="51"/>
      <c r="AG14" s="51"/>
      <c r="AH14" s="51"/>
      <c r="AI14" s="49">
        <f>IF(Table1[[#This Row],[Criterion A]]="yes",2,IF(Table1[[#This Row],[Criterion A]]="somewhat",1,0))</f>
        <v>0</v>
      </c>
      <c r="AJ14" s="43">
        <f>IF(Table1[[#This Row],[Criterion B]]="yes",2,IF(Table1[[#This Row],[Criterion B]]="somewhat",1,0))</f>
        <v>0</v>
      </c>
      <c r="AK14" s="43">
        <f>IF(Table1[[#This Row],[Criterion C]]="yes",2,IF(Table1[[#This Row],[Criterion C]]="somewhat",1,0))</f>
        <v>0</v>
      </c>
      <c r="AL14" s="43">
        <f>IF(Table1[[#This Row],[Criterion D]]="yes",2,IF(Table1[[#This Row],[Criterion D]]="somewhat",1,0))</f>
        <v>0</v>
      </c>
      <c r="AM14" s="43">
        <f>IF(Table1[[#This Row],[Criterion E]]="yes",2,IF(Table1[[#This Row],[Criterion E]]="somewhat",1,0))</f>
        <v>0</v>
      </c>
      <c r="AN14" s="43">
        <f>IF(Table1[[#This Row],[Criterion F]]="yes",2,IF(Table1[[#This Row],[Criterion F]]="somewhat",1,0))</f>
        <v>0</v>
      </c>
      <c r="AO14" s="43">
        <f>IF(Table1[[#This Row],[Criterion G]]="yes",2,IF(Table1[[#This Row],[Criterion G]]="somewhat",1,0))</f>
        <v>0</v>
      </c>
      <c r="AP14" s="43">
        <f>IF(Table1[[#This Row],[Criterion H]]="yes",2,IF(Table1[[#This Row],[Criterion H]]="somewhat",1,0))</f>
        <v>0</v>
      </c>
      <c r="AQ14" s="43">
        <f>IF(Table1[[#This Row],[Criterion I]]="yes",2,IF(Table1[[#This Row],[Criterion I]]="somewhat",1,0))</f>
        <v>0</v>
      </c>
      <c r="AR14" s="43">
        <f>IF(Table1[[#This Row],[Criterion J]]="yes",2,IF(Table1[[#This Row],[Criterion J]]="somewhat",1,0))</f>
        <v>0</v>
      </c>
      <c r="AS14" s="48">
        <f>Table1[[#This Row],[Aligned with Commercial and State Measure Sets]]+Table1[[#This Row],[Aligned with Federal Measure Sets Focused on Ambulatory Care ]]+Table1[[#This Row],[Aligned with National Hospital Measure Sets]]+Table1[[#This Row],[Aligned with Select State Measure Sets]]</f>
        <v>5</v>
      </c>
      <c r="AT14" s="48">
        <f>COUNTA(Table1[[#This Row],[1]:[
Set  B]])</f>
        <v>0</v>
      </c>
      <c r="AU14" s="48">
        <f>COUNTIF(Table1[[#This Row],[
Core Set of Children’s Health Care Quality Measures for Medicaid and CHIP (Child Core Set)
]:[CMS Medicare Part C &amp; D Star Ratings Measures]],"*yes*")</f>
        <v>3</v>
      </c>
      <c r="AV14" s="48">
        <f>COUNTIF(Table1[[#This Row],[
Joint Commission]:[
Medicare Hospital Compare]],"*yes*")</f>
        <v>0</v>
      </c>
      <c r="AW14" s="48">
        <f>COUNTIF(Table1[[#This Row],[
Oregon CCO Incentive Measures- Year Two, July 2014]:[
VT ACO Pilot Core Performance Measures for Payment and Reporting in Year One (January 16, 2014)]],"*Yes*")</f>
        <v>2</v>
      </c>
      <c r="AX14" s="43"/>
      <c r="AY14" s="43"/>
      <c r="AZ14" s="43"/>
      <c r="BA14" s="43"/>
      <c r="BB14" s="43"/>
      <c r="BC14" s="43"/>
      <c r="BD14" s="43"/>
      <c r="BE1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1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Yes (66)</v>
      </c>
      <c r="BG1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1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Yes</v>
      </c>
      <c r="BI1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Yes (ACO 09)</v>
      </c>
      <c r="BJ1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1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1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1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
      </c>
      <c r="BN1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14"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1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1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1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1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1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Yes</v>
      </c>
      <c r="BU1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Yes</v>
      </c>
      <c r="BV14"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Yes</v>
      </c>
      <c r="BW14"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row>
    <row r="15" spans="1:702" s="27" customFormat="1" ht="81.75" customHeight="1">
      <c r="A15" s="331">
        <v>10</v>
      </c>
      <c r="B15" s="322" t="str">
        <f>INDEX(Table48[[#All],[Measure Name]],MATCH(Table1[[#This Row],[NQF Number]],Table48[[#All],[NQF '#]],0))</f>
        <v xml:space="preserve">
Congestive Heart Failure Admission Rate (PQI -08)
</v>
      </c>
      <c r="C15" s="69" t="s">
        <v>64</v>
      </c>
      <c r="D15" s="43" t="str">
        <f>INDEX(Table48[[#All],[Steward]],MATCH(Table1[[#This Row],[NQF Number]],Table48[[#All],[NQF '#]],0))</f>
        <v>AHRQ</v>
      </c>
      <c r="E15" s="324" t="str">
        <f>IF(INDEX(Table48[[#All],[CMS Number]],MATCH(Table1[[#This Row],[NQF Number]],Table48[[#All],[NQF '#]],0))=0,"",INDEX(Table48[[#All],[CMS Number]],MATCH(Table1[[#This Row],[NQF Number]],Table48[[#All],[NQF '#]],0)))</f>
        <v/>
      </c>
      <c r="F15" s="324" t="str">
        <f>INDEX(Table48[[#All],[Description]],MATCH(Table1[[#This Row],[NQF Number]],Table48[[#All],[NQF '#]],0))</f>
        <v xml:space="preserve">
Percent of county population with an admissions for CHF</v>
      </c>
      <c r="G15" s="43" t="s">
        <v>2931</v>
      </c>
      <c r="H15" s="43" t="s">
        <v>2924</v>
      </c>
      <c r="I15" s="330"/>
      <c r="J15" s="48" t="str">
        <f>INDEX(Table48[[#All],[Data Source]],MATCH(Table1[[#This Row],[NQF Number]],Table48[[#All],[NQF '#]],0))</f>
        <v>Claims</v>
      </c>
      <c r="K15" s="43"/>
      <c r="L15" s="43"/>
      <c r="M15" s="44"/>
      <c r="N15" s="325">
        <f>SUM(Table1[[#This Row],[Criterion A2]:[Criterion J2]])</f>
        <v>0</v>
      </c>
      <c r="O15" s="51"/>
      <c r="P15" s="51"/>
      <c r="Q15" s="51"/>
      <c r="R15" s="51"/>
      <c r="S15" s="52"/>
      <c r="T15" s="51"/>
      <c r="U15" s="51"/>
      <c r="V15" s="51"/>
      <c r="W15" s="51"/>
      <c r="X15" s="51"/>
      <c r="Y15" s="51"/>
      <c r="Z15" s="51"/>
      <c r="AA15" s="51"/>
      <c r="AB15" s="51"/>
      <c r="AC15" s="51"/>
      <c r="AD15" s="51"/>
      <c r="AE15" s="51"/>
      <c r="AF15" s="51"/>
      <c r="AG15" s="51"/>
      <c r="AH15" s="51"/>
      <c r="AI15" s="49">
        <f>IF(Table1[[#This Row],[Criterion A]]="yes",2,IF(Table1[[#This Row],[Criterion A]]="somewhat",1,0))</f>
        <v>0</v>
      </c>
      <c r="AJ15" s="43">
        <f>IF(Table1[[#This Row],[Criterion B]]="yes",2,IF(Table1[[#This Row],[Criterion B]]="somewhat",1,0))</f>
        <v>0</v>
      </c>
      <c r="AK15" s="43">
        <f>IF(Table1[[#This Row],[Criterion C]]="yes",2,IF(Table1[[#This Row],[Criterion C]]="somewhat",1,0))</f>
        <v>0</v>
      </c>
      <c r="AL15" s="43">
        <f>IF(Table1[[#This Row],[Criterion D]]="yes",2,IF(Table1[[#This Row],[Criterion D]]="somewhat",1,0))</f>
        <v>0</v>
      </c>
      <c r="AM15" s="43">
        <f>IF(Table1[[#This Row],[Criterion E]]="yes",2,IF(Table1[[#This Row],[Criterion E]]="somewhat",1,0))</f>
        <v>0</v>
      </c>
      <c r="AN15" s="43">
        <f>IF(Table1[[#This Row],[Criterion F]]="yes",2,IF(Table1[[#This Row],[Criterion F]]="somewhat",1,0))</f>
        <v>0</v>
      </c>
      <c r="AO15" s="43">
        <f>IF(Table1[[#This Row],[Criterion G]]="yes",2,IF(Table1[[#This Row],[Criterion G]]="somewhat",1,0))</f>
        <v>0</v>
      </c>
      <c r="AP15" s="43">
        <f>IF(Table1[[#This Row],[Criterion H]]="yes",2,IF(Table1[[#This Row],[Criterion H]]="somewhat",1,0))</f>
        <v>0</v>
      </c>
      <c r="AQ15" s="43">
        <f>IF(Table1[[#This Row],[Criterion I]]="yes",2,IF(Table1[[#This Row],[Criterion I]]="somewhat",1,0))</f>
        <v>0</v>
      </c>
      <c r="AR15" s="43">
        <f>IF(Table1[[#This Row],[Criterion J]]="yes",2,IF(Table1[[#This Row],[Criterion J]]="somewhat",1,0))</f>
        <v>0</v>
      </c>
      <c r="AS15" s="48">
        <f>Table1[[#This Row],[Aligned with Commercial and State Measure Sets]]+Table1[[#This Row],[Aligned with Federal Measure Sets Focused on Ambulatory Care ]]+Table1[[#This Row],[Aligned with National Hospital Measure Sets]]+Table1[[#This Row],[Aligned with Select State Measure Sets]]</f>
        <v>4</v>
      </c>
      <c r="AT15" s="48">
        <f>COUNTA(Table1[[#This Row],[1]:[
Set  B]])</f>
        <v>0</v>
      </c>
      <c r="AU15" s="48">
        <f>COUNTIF(Table1[[#This Row],[
Core Set of Children’s Health Care Quality Measures for Medicaid and CHIP (Child Core Set)
]:[CMS Medicare Part C &amp; D Star Ratings Measures]],"*yes*")</f>
        <v>3</v>
      </c>
      <c r="AV15" s="48">
        <f>COUNTIF(Table1[[#This Row],[
Joint Commission]:[
Medicare Hospital Compare]],"*yes*")</f>
        <v>0</v>
      </c>
      <c r="AW15" s="48">
        <f>COUNTIF(Table1[[#This Row],[
Oregon CCO Incentive Measures- Year Two, July 2014]:[
VT ACO Pilot Core Performance Measures for Payment and Reporting in Year One (January 16, 2014)]],"*Yes*")</f>
        <v>1</v>
      </c>
      <c r="AX15" s="43"/>
      <c r="AY15" s="43"/>
      <c r="AZ15" s="43"/>
      <c r="BA15" s="43"/>
      <c r="BB15" s="43"/>
      <c r="BC15" s="43"/>
      <c r="BD15" s="43"/>
      <c r="BE1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1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Yes (67)</v>
      </c>
      <c r="BG1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1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Yes</v>
      </c>
      <c r="BI1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Yes (ACO 10)</v>
      </c>
      <c r="BJ1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1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1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1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
      </c>
      <c r="BN1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15"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1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1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1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1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1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Yes</v>
      </c>
      <c r="BU1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15"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
      </c>
      <c r="BW15"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row>
    <row r="16" spans="1:702" s="29" customFormat="1" ht="87.75" customHeight="1">
      <c r="A16" s="331">
        <v>11</v>
      </c>
      <c r="B16" s="322" t="s">
        <v>583</v>
      </c>
      <c r="C16" s="69"/>
      <c r="D16" s="43" t="s">
        <v>2</v>
      </c>
      <c r="E16" s="324" t="e">
        <f>IF(INDEX(Table48[[#All],[CMS Number]],MATCH(Table1[[#This Row],[NQF Number]],Table48[[#All],[NQF '#]],0))=0,"",INDEX(Table48[[#All],[CMS Number]],MATCH(Table1[[#This Row],[NQF Number]],Table48[[#All],[NQF '#]],0)))</f>
        <v>#N/A</v>
      </c>
      <c r="F16" s="324" t="s">
        <v>2977</v>
      </c>
      <c r="G16" s="43" t="s">
        <v>2931</v>
      </c>
      <c r="H16" s="43" t="s">
        <v>2924</v>
      </c>
      <c r="I16" s="330"/>
      <c r="J16" s="48" t="s">
        <v>9</v>
      </c>
      <c r="K16" s="43"/>
      <c r="L16" s="43"/>
      <c r="M16" s="44"/>
      <c r="N16" s="325">
        <f>SUM(Table1[[#This Row],[Criterion A2]:[Criterion J2]])</f>
        <v>0</v>
      </c>
      <c r="O16" s="51"/>
      <c r="P16" s="51"/>
      <c r="Q16" s="51"/>
      <c r="R16" s="51"/>
      <c r="S16" s="52"/>
      <c r="T16" s="51"/>
      <c r="U16" s="51"/>
      <c r="V16" s="51"/>
      <c r="W16" s="51"/>
      <c r="X16" s="51"/>
      <c r="Y16" s="51"/>
      <c r="Z16" s="51"/>
      <c r="AA16" s="51"/>
      <c r="AB16" s="51"/>
      <c r="AC16" s="51"/>
      <c r="AD16" s="51"/>
      <c r="AE16" s="51"/>
      <c r="AF16" s="51"/>
      <c r="AG16" s="51"/>
      <c r="AH16" s="51"/>
      <c r="AI16" s="49">
        <f>IF(Table1[[#This Row],[Criterion A]]="yes",2,IF(Table1[[#This Row],[Criterion A]]="somewhat",1,0))</f>
        <v>0</v>
      </c>
      <c r="AJ16" s="43">
        <f>IF(Table1[[#This Row],[Criterion B]]="yes",2,IF(Table1[[#This Row],[Criterion B]]="somewhat",1,0))</f>
        <v>0</v>
      </c>
      <c r="AK16" s="43">
        <f>IF(Table1[[#This Row],[Criterion C]]="yes",2,IF(Table1[[#This Row],[Criterion C]]="somewhat",1,0))</f>
        <v>0</v>
      </c>
      <c r="AL16" s="43">
        <f>IF(Table1[[#This Row],[Criterion D]]="yes",2,IF(Table1[[#This Row],[Criterion D]]="somewhat",1,0))</f>
        <v>0</v>
      </c>
      <c r="AM16" s="43">
        <f>IF(Table1[[#This Row],[Criterion E]]="yes",2,IF(Table1[[#This Row],[Criterion E]]="somewhat",1,0))</f>
        <v>0</v>
      </c>
      <c r="AN16" s="43">
        <f>IF(Table1[[#This Row],[Criterion F]]="yes",2,IF(Table1[[#This Row],[Criterion F]]="somewhat",1,0))</f>
        <v>0</v>
      </c>
      <c r="AO16" s="43">
        <f>IF(Table1[[#This Row],[Criterion G]]="yes",2,IF(Table1[[#This Row],[Criterion G]]="somewhat",1,0))</f>
        <v>0</v>
      </c>
      <c r="AP16" s="43">
        <f>IF(Table1[[#This Row],[Criterion H]]="yes",2,IF(Table1[[#This Row],[Criterion H]]="somewhat",1,0))</f>
        <v>0</v>
      </c>
      <c r="AQ16" s="43">
        <f>IF(Table1[[#This Row],[Criterion I]]="yes",2,IF(Table1[[#This Row],[Criterion I]]="somewhat",1,0))</f>
        <v>0</v>
      </c>
      <c r="AR16" s="43">
        <f>IF(Table1[[#This Row],[Criterion J]]="yes",2,IF(Table1[[#This Row],[Criterion J]]="somewhat",1,0))</f>
        <v>0</v>
      </c>
      <c r="AS16" s="48">
        <f>Table1[[#This Row],[Aligned with Commercial and State Measure Sets]]+Table1[[#This Row],[Aligned with Federal Measure Sets Focused on Ambulatory Care ]]+Table1[[#This Row],[Aligned with National Hospital Measure Sets]]+Table1[[#This Row],[Aligned with Select State Measure Sets]]</f>
        <v>1</v>
      </c>
      <c r="AT16" s="48">
        <f>COUNTA(Table1[[#This Row],[1]:[
Set  B]])</f>
        <v>1</v>
      </c>
      <c r="AU16" s="48">
        <f>COUNTIF(Table1[[#This Row],[
Core Set of Children’s Health Care Quality Measures for Medicaid and CHIP (Child Core Set)
]:[CMS Medicare Part C &amp; D Star Ratings Measures]],"*yes*")</f>
        <v>0</v>
      </c>
      <c r="AV16" s="48">
        <f>COUNTIF(Table1[[#This Row],[
Joint Commission]:[
Medicare Hospital Compare]],"*yes*")</f>
        <v>0</v>
      </c>
      <c r="AW16" s="48">
        <f>COUNTIF(Table1[[#This Row],[
Oregon CCO Incentive Measures- Year Two, July 2014]:[
VT ACO Pilot Core Performance Measures for Payment and Reporting in Year One (January 16, 2014)]],"*Yes*")</f>
        <v>0</v>
      </c>
      <c r="AX16" s="43"/>
      <c r="AY16" s="43" t="s">
        <v>2965</v>
      </c>
      <c r="AZ16" s="43"/>
      <c r="BA16" s="43"/>
      <c r="BB16" s="43"/>
      <c r="BC16" s="43"/>
      <c r="BD16" s="43"/>
      <c r="BE1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No NQF Number</v>
      </c>
      <c r="BF1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No NQF Number</v>
      </c>
      <c r="BG1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No NQF Number</v>
      </c>
      <c r="BH1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No NQF Number</v>
      </c>
      <c r="BI1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No NQF Number</v>
      </c>
      <c r="BJ1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No NQF Number</v>
      </c>
      <c r="BK1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No NQF Number</v>
      </c>
      <c r="BL1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No NQF Number</v>
      </c>
      <c r="BM1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No NQF Number</v>
      </c>
      <c r="BN1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No NQF Number</v>
      </c>
      <c r="BO16"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No NQF Number</v>
      </c>
      <c r="BP1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No NQF Number</v>
      </c>
      <c r="BQ1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No NQF Number</v>
      </c>
      <c r="BR1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No NQF Number</v>
      </c>
      <c r="BS1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No NQF Number</v>
      </c>
      <c r="BT1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No NQF Number</v>
      </c>
      <c r="BU1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No NQF Number</v>
      </c>
      <c r="BV16"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No NQF Number</v>
      </c>
      <c r="BW16"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No NQF Number</v>
      </c>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c r="KX16" s="27"/>
      <c r="KY16" s="27"/>
      <c r="KZ16" s="27"/>
      <c r="LA16" s="27"/>
      <c r="LB16" s="27"/>
      <c r="LC16" s="27"/>
      <c r="LD16" s="27"/>
      <c r="LE16" s="27"/>
      <c r="LF16" s="27"/>
      <c r="LG16" s="27"/>
      <c r="LH16" s="27"/>
      <c r="LI16" s="27"/>
      <c r="LJ16" s="27"/>
      <c r="LK16" s="27"/>
      <c r="LL16" s="27"/>
      <c r="LM16" s="27"/>
      <c r="LN16" s="27"/>
      <c r="LO16" s="27"/>
      <c r="LP16" s="27"/>
      <c r="LQ16" s="27"/>
      <c r="LR16" s="27"/>
      <c r="LS16" s="27"/>
      <c r="LT16" s="27"/>
      <c r="LU16" s="27"/>
      <c r="LV16" s="27"/>
      <c r="LW16" s="27"/>
      <c r="LX16" s="27"/>
      <c r="LY16" s="27"/>
      <c r="LZ16" s="27"/>
      <c r="MA16" s="27"/>
      <c r="MB16" s="27"/>
      <c r="MC16" s="27"/>
      <c r="MD16" s="27"/>
      <c r="ME16" s="27"/>
      <c r="MF16" s="27"/>
      <c r="MG16" s="27"/>
      <c r="MH16" s="27"/>
      <c r="MI16" s="27"/>
      <c r="MJ16" s="27"/>
      <c r="MK16" s="27"/>
      <c r="ML16" s="27"/>
      <c r="MM16" s="27"/>
      <c r="MN16" s="27"/>
      <c r="MO16" s="27"/>
      <c r="MP16" s="27"/>
      <c r="MQ16" s="27"/>
      <c r="MR16" s="27"/>
      <c r="MS16" s="27"/>
      <c r="MT16" s="27"/>
      <c r="MU16" s="27"/>
      <c r="MV16" s="27"/>
      <c r="MW16" s="27"/>
      <c r="MX16" s="27"/>
      <c r="MY16" s="27"/>
      <c r="MZ16" s="27"/>
      <c r="NA16" s="27"/>
      <c r="NB16" s="27"/>
      <c r="NC16" s="27"/>
      <c r="ND16" s="27"/>
      <c r="NE16" s="27"/>
      <c r="NF16" s="27"/>
      <c r="NG16" s="27"/>
      <c r="NH16" s="27"/>
      <c r="NI16" s="27"/>
      <c r="NJ16" s="27"/>
      <c r="NK16" s="27"/>
      <c r="NL16" s="27"/>
      <c r="NM16" s="27"/>
      <c r="NN16" s="27"/>
      <c r="NO16" s="27"/>
      <c r="NP16" s="27"/>
      <c r="NQ16" s="27"/>
      <c r="NR16" s="27"/>
      <c r="NS16" s="27"/>
      <c r="NT16" s="27"/>
      <c r="NU16" s="27"/>
      <c r="NV16" s="27"/>
      <c r="NW16" s="27"/>
      <c r="NX16" s="27"/>
      <c r="NY16" s="27"/>
      <c r="NZ16" s="27"/>
      <c r="OA16" s="27"/>
      <c r="OB16" s="27"/>
      <c r="OC16" s="27"/>
      <c r="OD16" s="27"/>
      <c r="OE16" s="27"/>
      <c r="OF16" s="27"/>
      <c r="OG16" s="27"/>
      <c r="OH16" s="27"/>
      <c r="OI16" s="27"/>
      <c r="OJ16" s="27"/>
      <c r="OK16" s="27"/>
      <c r="OL16" s="27"/>
      <c r="OM16" s="27"/>
      <c r="ON16" s="27"/>
      <c r="OO16" s="27"/>
      <c r="OP16" s="27"/>
      <c r="OQ16" s="27"/>
      <c r="OR16" s="27"/>
      <c r="OS16" s="27"/>
      <c r="OT16" s="27"/>
      <c r="OU16" s="27"/>
      <c r="OV16" s="27"/>
      <c r="OW16" s="27"/>
      <c r="OX16" s="27"/>
      <c r="OY16" s="27"/>
      <c r="OZ16" s="27"/>
      <c r="PA16" s="27"/>
      <c r="PB16" s="27"/>
      <c r="PC16" s="27"/>
      <c r="PD16" s="27"/>
      <c r="PE16" s="27"/>
      <c r="PF16" s="27"/>
      <c r="PG16" s="27"/>
      <c r="PH16" s="27"/>
      <c r="PI16" s="27"/>
      <c r="PJ16" s="27"/>
      <c r="PK16" s="27"/>
      <c r="PL16" s="27"/>
      <c r="PM16" s="27"/>
      <c r="PN16" s="27"/>
      <c r="PO16" s="27"/>
      <c r="PP16" s="27"/>
      <c r="PQ16" s="27"/>
      <c r="PR16" s="27"/>
      <c r="PS16" s="27"/>
      <c r="PT16" s="27"/>
      <c r="PU16" s="27"/>
      <c r="PV16" s="27"/>
      <c r="PW16" s="27"/>
      <c r="PX16" s="27"/>
      <c r="PY16" s="27"/>
      <c r="PZ16" s="27"/>
      <c r="QA16" s="27"/>
      <c r="QB16" s="27"/>
      <c r="QC16" s="27"/>
      <c r="QD16" s="27"/>
      <c r="QE16" s="27"/>
      <c r="QF16" s="27"/>
      <c r="QG16" s="27"/>
      <c r="QH16" s="27"/>
      <c r="QI16" s="27"/>
      <c r="QJ16" s="27"/>
      <c r="QK16" s="27"/>
      <c r="QL16" s="27"/>
      <c r="QM16" s="27"/>
      <c r="QN16" s="27"/>
      <c r="QO16" s="27"/>
      <c r="QP16" s="27"/>
      <c r="QQ16" s="27"/>
      <c r="QR16" s="27"/>
      <c r="QS16" s="27"/>
      <c r="QT16" s="27"/>
      <c r="QU16" s="27"/>
      <c r="QV16" s="27"/>
      <c r="QW16" s="27"/>
      <c r="QX16" s="27"/>
      <c r="QY16" s="27"/>
      <c r="QZ16" s="27"/>
      <c r="RA16" s="27"/>
      <c r="RB16" s="27"/>
      <c r="RC16" s="27"/>
      <c r="RD16" s="27"/>
      <c r="RE16" s="27"/>
      <c r="RF16" s="27"/>
      <c r="RG16" s="27"/>
      <c r="RH16" s="27"/>
      <c r="RI16" s="27"/>
      <c r="RJ16" s="27"/>
      <c r="RK16" s="27"/>
      <c r="RL16" s="27"/>
      <c r="RM16" s="27"/>
      <c r="RN16" s="27"/>
      <c r="RO16" s="27"/>
      <c r="RP16" s="27"/>
      <c r="RQ16" s="27"/>
      <c r="RR16" s="27"/>
      <c r="RS16" s="27"/>
      <c r="RT16" s="27"/>
      <c r="RU16" s="27"/>
      <c r="RV16" s="27"/>
      <c r="RW16" s="27"/>
      <c r="RX16" s="27"/>
      <c r="RY16" s="27"/>
      <c r="RZ16" s="27"/>
      <c r="SA16" s="27"/>
      <c r="SB16" s="27"/>
      <c r="SC16" s="27"/>
      <c r="SD16" s="27"/>
      <c r="SE16" s="27"/>
      <c r="SF16" s="27"/>
      <c r="SG16" s="27"/>
      <c r="SH16" s="27"/>
      <c r="SI16" s="27"/>
      <c r="SJ16" s="27"/>
      <c r="SK16" s="27"/>
      <c r="SL16" s="27"/>
      <c r="SM16" s="27"/>
      <c r="SN16" s="27"/>
      <c r="SO16" s="27"/>
      <c r="SP16" s="27"/>
      <c r="SQ16" s="27"/>
      <c r="SR16" s="27"/>
      <c r="SS16" s="27"/>
      <c r="ST16" s="27"/>
      <c r="SU16" s="27"/>
      <c r="SV16" s="27"/>
      <c r="SW16" s="27"/>
      <c r="SX16" s="27"/>
      <c r="SY16" s="27"/>
      <c r="SZ16" s="27"/>
      <c r="TA16" s="27"/>
      <c r="TB16" s="27"/>
      <c r="TC16" s="27"/>
      <c r="TD16" s="27"/>
      <c r="TE16" s="27"/>
      <c r="TF16" s="27"/>
      <c r="TG16" s="27"/>
      <c r="TH16" s="27"/>
      <c r="TI16" s="27"/>
      <c r="TJ16" s="27"/>
      <c r="TK16" s="27"/>
      <c r="TL16" s="27"/>
      <c r="TM16" s="27"/>
      <c r="TN16" s="27"/>
      <c r="TO16" s="27"/>
      <c r="TP16" s="27"/>
      <c r="TQ16" s="27"/>
      <c r="TR16" s="27"/>
      <c r="TS16" s="27"/>
      <c r="TT16" s="27"/>
      <c r="TU16" s="27"/>
      <c r="TV16" s="27"/>
      <c r="TW16" s="27"/>
      <c r="TX16" s="27"/>
      <c r="TY16" s="27"/>
      <c r="TZ16" s="27"/>
      <c r="UA16" s="27"/>
      <c r="UB16" s="27"/>
      <c r="UC16" s="27"/>
      <c r="UD16" s="27"/>
      <c r="UE16" s="27"/>
      <c r="UF16" s="27"/>
      <c r="UG16" s="27"/>
      <c r="UH16" s="27"/>
      <c r="UI16" s="27"/>
      <c r="UJ16" s="27"/>
      <c r="UK16" s="27"/>
      <c r="UL16" s="27"/>
      <c r="UM16" s="27"/>
      <c r="UN16" s="27"/>
      <c r="UO16" s="27"/>
      <c r="UP16" s="27"/>
      <c r="UQ16" s="27"/>
      <c r="UR16" s="27"/>
      <c r="US16" s="27"/>
      <c r="UT16" s="27"/>
      <c r="UU16" s="27"/>
      <c r="UV16" s="27"/>
      <c r="UW16" s="27"/>
      <c r="UX16" s="27"/>
      <c r="UY16" s="27"/>
      <c r="UZ16" s="27"/>
      <c r="VA16" s="27"/>
      <c r="VB16" s="27"/>
      <c r="VC16" s="27"/>
      <c r="VD16" s="27"/>
      <c r="VE16" s="27"/>
      <c r="VF16" s="27"/>
      <c r="VG16" s="27"/>
      <c r="VH16" s="27"/>
      <c r="VI16" s="27"/>
      <c r="VJ16" s="27"/>
      <c r="VK16" s="27"/>
      <c r="VL16" s="27"/>
      <c r="VM16" s="27"/>
      <c r="VN16" s="27"/>
      <c r="VO16" s="27"/>
      <c r="VP16" s="27"/>
      <c r="VQ16" s="27"/>
      <c r="VR16" s="27"/>
      <c r="VS16" s="27"/>
      <c r="VT16" s="27"/>
      <c r="VU16" s="27"/>
      <c r="VV16" s="27"/>
      <c r="VW16" s="27"/>
      <c r="VX16" s="27"/>
      <c r="VY16" s="27"/>
      <c r="VZ16" s="27"/>
      <c r="WA16" s="27"/>
      <c r="WB16" s="27"/>
      <c r="WC16" s="27"/>
      <c r="WD16" s="27"/>
      <c r="WE16" s="27"/>
      <c r="WF16" s="27"/>
      <c r="WG16" s="27"/>
      <c r="WH16" s="27"/>
      <c r="WI16" s="27"/>
      <c r="WJ16" s="27"/>
      <c r="WK16" s="27"/>
      <c r="WL16" s="27"/>
      <c r="WM16" s="27"/>
      <c r="WN16" s="27"/>
      <c r="WO16" s="27"/>
      <c r="WP16" s="27"/>
      <c r="WQ16" s="27"/>
      <c r="WR16" s="27"/>
      <c r="WS16" s="27"/>
      <c r="WT16" s="27"/>
      <c r="WU16" s="27"/>
      <c r="WV16" s="27"/>
      <c r="WW16" s="27"/>
      <c r="WX16" s="27"/>
      <c r="WY16" s="27"/>
      <c r="WZ16" s="27"/>
      <c r="XA16" s="27"/>
      <c r="XB16" s="27"/>
      <c r="XC16" s="27"/>
      <c r="XD16" s="27"/>
      <c r="XE16" s="27"/>
      <c r="XF16" s="27"/>
      <c r="XG16" s="27"/>
      <c r="XH16" s="27"/>
      <c r="XI16" s="27"/>
      <c r="XJ16" s="27"/>
      <c r="XK16" s="27"/>
      <c r="XL16" s="27"/>
      <c r="XM16" s="27"/>
      <c r="XN16" s="27"/>
      <c r="XO16" s="27"/>
      <c r="XP16" s="27"/>
      <c r="XQ16" s="27"/>
      <c r="XR16" s="27"/>
      <c r="XS16" s="27"/>
      <c r="XT16" s="27"/>
      <c r="XU16" s="27"/>
      <c r="XV16" s="27"/>
      <c r="XW16" s="27"/>
      <c r="XX16" s="27"/>
      <c r="XY16" s="27"/>
      <c r="XZ16" s="27"/>
      <c r="YA16" s="27"/>
      <c r="YB16" s="27"/>
      <c r="YC16" s="27"/>
      <c r="YD16" s="27"/>
      <c r="YE16" s="27"/>
      <c r="YF16" s="27"/>
      <c r="YG16" s="27"/>
      <c r="YH16" s="27"/>
      <c r="YI16" s="27"/>
      <c r="YJ16" s="27"/>
      <c r="YK16" s="27"/>
      <c r="YL16" s="27"/>
      <c r="YM16" s="27"/>
      <c r="YN16" s="27"/>
      <c r="YO16" s="27"/>
      <c r="YP16" s="27"/>
      <c r="YQ16" s="27"/>
      <c r="YR16" s="27"/>
      <c r="YS16" s="27"/>
      <c r="YT16" s="27"/>
      <c r="YU16" s="27"/>
      <c r="YV16" s="27"/>
      <c r="YW16" s="27"/>
      <c r="YX16" s="27"/>
      <c r="YY16" s="27"/>
      <c r="YZ16" s="27"/>
      <c r="ZA16" s="27"/>
      <c r="ZB16" s="27"/>
      <c r="ZC16" s="27"/>
      <c r="ZD16" s="27"/>
      <c r="ZE16" s="27"/>
      <c r="ZF16" s="27"/>
      <c r="ZG16" s="27"/>
      <c r="ZH16" s="27"/>
      <c r="ZI16" s="27"/>
      <c r="ZJ16" s="27"/>
      <c r="ZK16" s="27"/>
      <c r="ZL16" s="27"/>
      <c r="ZM16" s="27"/>
      <c r="ZN16" s="27"/>
      <c r="ZO16" s="27"/>
      <c r="ZP16" s="27"/>
      <c r="ZQ16" s="27"/>
      <c r="ZR16" s="27"/>
      <c r="ZS16" s="27"/>
      <c r="ZT16" s="27"/>
      <c r="ZU16" s="27"/>
      <c r="ZV16" s="27"/>
      <c r="ZW16" s="27"/>
      <c r="ZX16" s="27"/>
    </row>
    <row r="17" spans="1:700" s="27" customFormat="1" ht="69.75" customHeight="1">
      <c r="A17" s="331">
        <v>12</v>
      </c>
      <c r="B17" s="322" t="s">
        <v>2971</v>
      </c>
      <c r="C17" s="69"/>
      <c r="D17" s="43" t="s">
        <v>2</v>
      </c>
      <c r="E17" s="324" t="e">
        <f>IF(INDEX(Table48[[#All],[CMS Number]],MATCH(Table1[[#This Row],[NQF Number]],Table48[[#All],[NQF '#]],0))=0,"",INDEX(Table48[[#All],[CMS Number]],MATCH(Table1[[#This Row],[NQF Number]],Table48[[#All],[NQF '#]],0)))</f>
        <v>#N/A</v>
      </c>
      <c r="F17" s="324" t="s">
        <v>2974</v>
      </c>
      <c r="G17" s="43" t="s">
        <v>2931</v>
      </c>
      <c r="H17" s="43" t="s">
        <v>2924</v>
      </c>
      <c r="I17" s="330" t="s">
        <v>2943</v>
      </c>
      <c r="J17" s="48" t="s">
        <v>9</v>
      </c>
      <c r="K17" s="43"/>
      <c r="L17" s="43"/>
      <c r="M17" s="44"/>
      <c r="N17" s="325">
        <f>SUM(Table1[[#This Row],[Criterion A2]:[Criterion J2]])</f>
        <v>0</v>
      </c>
      <c r="O17" s="51"/>
      <c r="P17" s="51"/>
      <c r="Q17" s="51"/>
      <c r="R17" s="51"/>
      <c r="S17" s="52"/>
      <c r="T17" s="51"/>
      <c r="U17" s="51"/>
      <c r="V17" s="51"/>
      <c r="W17" s="51"/>
      <c r="X17" s="51"/>
      <c r="Y17" s="51"/>
      <c r="Z17" s="51"/>
      <c r="AA17" s="51"/>
      <c r="AB17" s="51"/>
      <c r="AC17" s="51"/>
      <c r="AD17" s="51"/>
      <c r="AE17" s="51"/>
      <c r="AF17" s="51"/>
      <c r="AG17" s="51"/>
      <c r="AH17" s="51"/>
      <c r="AI17" s="49">
        <f>IF(Table1[[#This Row],[Criterion A]]="yes",2,IF(Table1[[#This Row],[Criterion A]]="somewhat",1,0))</f>
        <v>0</v>
      </c>
      <c r="AJ17" s="43">
        <f>IF(Table1[[#This Row],[Criterion B]]="yes",2,IF(Table1[[#This Row],[Criterion B]]="somewhat",1,0))</f>
        <v>0</v>
      </c>
      <c r="AK17" s="43">
        <f>IF(Table1[[#This Row],[Criterion C]]="yes",2,IF(Table1[[#This Row],[Criterion C]]="somewhat",1,0))</f>
        <v>0</v>
      </c>
      <c r="AL17" s="43">
        <f>IF(Table1[[#This Row],[Criterion D]]="yes",2,IF(Table1[[#This Row],[Criterion D]]="somewhat",1,0))</f>
        <v>0</v>
      </c>
      <c r="AM17" s="43">
        <f>IF(Table1[[#This Row],[Criterion E]]="yes",2,IF(Table1[[#This Row],[Criterion E]]="somewhat",1,0))</f>
        <v>0</v>
      </c>
      <c r="AN17" s="43">
        <f>IF(Table1[[#This Row],[Criterion F]]="yes",2,IF(Table1[[#This Row],[Criterion F]]="somewhat",1,0))</f>
        <v>0</v>
      </c>
      <c r="AO17" s="43">
        <f>IF(Table1[[#This Row],[Criterion G]]="yes",2,IF(Table1[[#This Row],[Criterion G]]="somewhat",1,0))</f>
        <v>0</v>
      </c>
      <c r="AP17" s="43">
        <f>IF(Table1[[#This Row],[Criterion H]]="yes",2,IF(Table1[[#This Row],[Criterion H]]="somewhat",1,0))</f>
        <v>0</v>
      </c>
      <c r="AQ17" s="43">
        <f>IF(Table1[[#This Row],[Criterion I]]="yes",2,IF(Table1[[#This Row],[Criterion I]]="somewhat",1,0))</f>
        <v>0</v>
      </c>
      <c r="AR17" s="43">
        <f>IF(Table1[[#This Row],[Criterion J]]="yes",2,IF(Table1[[#This Row],[Criterion J]]="somewhat",1,0))</f>
        <v>0</v>
      </c>
      <c r="AS17" s="48">
        <f>Table1[[#This Row],[Aligned with Commercial and State Measure Sets]]+Table1[[#This Row],[Aligned with Federal Measure Sets Focused on Ambulatory Care ]]+Table1[[#This Row],[Aligned with National Hospital Measure Sets]]+Table1[[#This Row],[Aligned with Select State Measure Sets]]</f>
        <v>1</v>
      </c>
      <c r="AT17" s="48">
        <f>COUNTA(Table1[[#This Row],[1]:[
Set  B]])</f>
        <v>1</v>
      </c>
      <c r="AU17" s="48">
        <f>COUNTIF(Table1[[#This Row],[
Core Set of Children’s Health Care Quality Measures for Medicaid and CHIP (Child Core Set)
]:[CMS Medicare Part C &amp; D Star Ratings Measures]],"*yes*")</f>
        <v>0</v>
      </c>
      <c r="AV17" s="48">
        <f>COUNTIF(Table1[[#This Row],[
Joint Commission]:[
Medicare Hospital Compare]],"*yes*")</f>
        <v>0</v>
      </c>
      <c r="AW17" s="48">
        <f>COUNTIF(Table1[[#This Row],[
Oregon CCO Incentive Measures- Year Two, July 2014]:[
VT ACO Pilot Core Performance Measures for Payment and Reporting in Year One (January 16, 2014)]],"*Yes*")</f>
        <v>0</v>
      </c>
      <c r="AX17" s="43"/>
      <c r="AY17" s="43" t="s">
        <v>1</v>
      </c>
      <c r="AZ17" s="43"/>
      <c r="BA17" s="43"/>
      <c r="BB17" s="43"/>
      <c r="BC17" s="43"/>
      <c r="BD17" s="43"/>
      <c r="BE1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No NQF Number</v>
      </c>
      <c r="BF1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No NQF Number</v>
      </c>
      <c r="BG1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No NQF Number</v>
      </c>
      <c r="BH1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No NQF Number</v>
      </c>
      <c r="BI1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No NQF Number</v>
      </c>
      <c r="BJ1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No NQF Number</v>
      </c>
      <c r="BK1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No NQF Number</v>
      </c>
      <c r="BL1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No NQF Number</v>
      </c>
      <c r="BM1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No NQF Number</v>
      </c>
      <c r="BN1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No NQF Number</v>
      </c>
      <c r="BO17"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No NQF Number</v>
      </c>
      <c r="BP1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No NQF Number</v>
      </c>
      <c r="BQ1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No NQF Number</v>
      </c>
      <c r="BR1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No NQF Number</v>
      </c>
      <c r="BS1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No NQF Number</v>
      </c>
      <c r="BT1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No NQF Number</v>
      </c>
      <c r="BU1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No NQF Number</v>
      </c>
      <c r="BV17"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No NQF Number</v>
      </c>
      <c r="BW17"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No NQF Number</v>
      </c>
    </row>
    <row r="18" spans="1:700" s="27" customFormat="1" ht="76.5" customHeight="1">
      <c r="A18" s="331">
        <v>13</v>
      </c>
      <c r="B18" s="322" t="str">
        <f>INDEX(Table48[[#All],[Measure Name]],MATCH(Table1[[#This Row],[NQF Number]],Table48[[#All],[NQF '#]],0))</f>
        <v>Asthma in Younger Adults Admission Rate (PQI 15)</v>
      </c>
      <c r="C18" s="69" t="s">
        <v>56</v>
      </c>
      <c r="D18" s="43" t="str">
        <f>INDEX(Table48[[#All],[Steward]],MATCH(Table1[[#This Row],[NQF Number]],Table48[[#All],[NQF '#]],0))</f>
        <v>AHRQ</v>
      </c>
      <c r="E18" s="324" t="str">
        <f>IF(INDEX(Table48[[#All],[CMS Number]],MATCH(Table1[[#This Row],[NQF Number]],Table48[[#All],[NQF '#]],0))=0,"",INDEX(Table48[[#All],[CMS Number]],MATCH(Table1[[#This Row],[NQF Number]],Table48[[#All],[NQF '#]],0)))</f>
        <v/>
      </c>
      <c r="F18" s="260" t="str">
        <f>INDEX(Table48[[#All],[Description]],MATCH(Table1[[#This Row],[NQF Number]],Table48[[#All],[NQF '#]],0))</f>
        <v xml:space="preserve">
Admissions for a principal diagnosis of asthma per 100,000 population, ages 18 to 39 years. Excludes admissions with an indication of cystic fibrosis or anomalies of the respiratory system, obstetric admissions, and transfers from other institutions.
</v>
      </c>
      <c r="G18" s="43" t="s">
        <v>2931</v>
      </c>
      <c r="H18" s="43" t="s">
        <v>2924</v>
      </c>
      <c r="I18" s="330"/>
      <c r="J18" s="48" t="str">
        <f>INDEX(Table48[[#All],[Data Source]],MATCH(Table1[[#This Row],[NQF Number]],Table48[[#All],[NQF '#]],0))</f>
        <v>Claims</v>
      </c>
      <c r="K18" s="43"/>
      <c r="L18" s="43"/>
      <c r="M18" s="44"/>
      <c r="N18" s="325">
        <f>SUM(Table1[[#This Row],[Criterion A2]:[Criterion J2]])</f>
        <v>0</v>
      </c>
      <c r="O18" s="51"/>
      <c r="P18" s="51"/>
      <c r="Q18" s="51"/>
      <c r="R18" s="51"/>
      <c r="S18" s="52"/>
      <c r="T18" s="51"/>
      <c r="U18" s="51"/>
      <c r="V18" s="51"/>
      <c r="W18" s="51"/>
      <c r="X18" s="51"/>
      <c r="Y18" s="51"/>
      <c r="Z18" s="51"/>
      <c r="AA18" s="51"/>
      <c r="AB18" s="51"/>
      <c r="AC18" s="51"/>
      <c r="AD18" s="51"/>
      <c r="AE18" s="51"/>
      <c r="AF18" s="51"/>
      <c r="AG18" s="51"/>
      <c r="AH18" s="51"/>
      <c r="AI18" s="49">
        <f>IF(Table1[[#This Row],[Criterion A]]="yes",2,IF(Table1[[#This Row],[Criterion A]]="somewhat",1,0))</f>
        <v>0</v>
      </c>
      <c r="AJ18" s="43">
        <f>IF(Table1[[#This Row],[Criterion B]]="yes",2,IF(Table1[[#This Row],[Criterion B]]="somewhat",1,0))</f>
        <v>0</v>
      </c>
      <c r="AK18" s="43">
        <f>IF(Table1[[#This Row],[Criterion C]]="yes",2,IF(Table1[[#This Row],[Criterion C]]="somewhat",1,0))</f>
        <v>0</v>
      </c>
      <c r="AL18" s="43">
        <f>IF(Table1[[#This Row],[Criterion D]]="yes",2,IF(Table1[[#This Row],[Criterion D]]="somewhat",1,0))</f>
        <v>0</v>
      </c>
      <c r="AM18" s="43">
        <f>IF(Table1[[#This Row],[Criterion E]]="yes",2,IF(Table1[[#This Row],[Criterion E]]="somewhat",1,0))</f>
        <v>0</v>
      </c>
      <c r="AN18" s="43">
        <f>IF(Table1[[#This Row],[Criterion F]]="yes",2,IF(Table1[[#This Row],[Criterion F]]="somewhat",1,0))</f>
        <v>0</v>
      </c>
      <c r="AO18" s="43">
        <f>IF(Table1[[#This Row],[Criterion G]]="yes",2,IF(Table1[[#This Row],[Criterion G]]="somewhat",1,0))</f>
        <v>0</v>
      </c>
      <c r="AP18" s="43">
        <f>IF(Table1[[#This Row],[Criterion H]]="yes",2,IF(Table1[[#This Row],[Criterion H]]="somewhat",1,0))</f>
        <v>0</v>
      </c>
      <c r="AQ18" s="43">
        <f>IF(Table1[[#This Row],[Criterion I]]="yes",2,IF(Table1[[#This Row],[Criterion I]]="somewhat",1,0))</f>
        <v>0</v>
      </c>
      <c r="AR18" s="43">
        <f>IF(Table1[[#This Row],[Criterion J]]="yes",2,IF(Table1[[#This Row],[Criterion J]]="somewhat",1,0))</f>
        <v>0</v>
      </c>
      <c r="AS18" s="48">
        <f>Table1[[#This Row],[Aligned with Commercial and State Measure Sets]]+Table1[[#This Row],[Aligned with Federal Measure Sets Focused on Ambulatory Care ]]+Table1[[#This Row],[Aligned with National Hospital Measure Sets]]+Table1[[#This Row],[Aligned with Select State Measure Sets]]</f>
        <v>3</v>
      </c>
      <c r="AT18" s="48">
        <f>COUNTA(Table1[[#This Row],[1]:[
Set  B]])</f>
        <v>0</v>
      </c>
      <c r="AU18" s="48">
        <f>COUNTIF(Table1[[#This Row],[
Core Set of Children’s Health Care Quality Measures for Medicaid and CHIP (Child Core Set)
]:[CMS Medicare Part C &amp; D Star Ratings Measures]],"*yes*")</f>
        <v>2</v>
      </c>
      <c r="AV18" s="48">
        <f>COUNTIF(Table1[[#This Row],[
Joint Commission]:[
Medicare Hospital Compare]],"*yes*")</f>
        <v>0</v>
      </c>
      <c r="AW18" s="48">
        <f>COUNTIF(Table1[[#This Row],[
Oregon CCO Incentive Measures- Year Two, July 2014]:[
VT ACO Pilot Core Performance Measures for Payment and Reporting in Year One (January 16, 2014)]],"*Yes*")</f>
        <v>1</v>
      </c>
      <c r="AX18" s="43"/>
      <c r="AY18" s="43"/>
      <c r="AZ18" s="43"/>
      <c r="BA18" s="43"/>
      <c r="BB18" s="43"/>
      <c r="BC18" s="43"/>
      <c r="BD18" s="43"/>
      <c r="BE1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1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Yes (70)</v>
      </c>
      <c r="BG1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1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Yes</v>
      </c>
      <c r="BI1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1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1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1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1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
      </c>
      <c r="BN1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18"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1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1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1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1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1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Yes</v>
      </c>
      <c r="BU1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18"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
      </c>
      <c r="BW18"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row>
    <row r="19" spans="1:700" s="27" customFormat="1" ht="72" customHeight="1">
      <c r="A19" s="331">
        <v>14</v>
      </c>
      <c r="B19" s="322" t="s">
        <v>2972</v>
      </c>
      <c r="C19" s="69"/>
      <c r="D19" s="43" t="e">
        <f>INDEX(Table48[[#All],[Steward]],MATCH(Table1[[#This Row],[NQF Number]],Table48[[#All],[NQF '#]],0))</f>
        <v>#N/A</v>
      </c>
      <c r="E19" s="324" t="e">
        <f>IF(INDEX(Table48[[#All],[CMS Number]],MATCH(Table1[[#This Row],[NQF Number]],Table48[[#All],[NQF '#]],0))=0,"",INDEX(Table48[[#All],[CMS Number]],MATCH(Table1[[#This Row],[NQF Number]],Table48[[#All],[NQF '#]],0)))</f>
        <v>#N/A</v>
      </c>
      <c r="F19" s="324" t="s">
        <v>2975</v>
      </c>
      <c r="G19" s="43" t="s">
        <v>2931</v>
      </c>
      <c r="H19" s="43" t="s">
        <v>2924</v>
      </c>
      <c r="I19" s="330"/>
      <c r="J19" s="48" t="e">
        <f>INDEX(Table48[[#All],[Data Source]],MATCH(Table1[[#This Row],[NQF Number]],Table48[[#All],[NQF '#]],0))</f>
        <v>#N/A</v>
      </c>
      <c r="K19" s="43"/>
      <c r="L19" s="43"/>
      <c r="M19" s="44"/>
      <c r="N19" s="325">
        <f>SUM(Table1[[#This Row],[Criterion A2]:[Criterion J2]])</f>
        <v>0</v>
      </c>
      <c r="O19" s="51"/>
      <c r="P19" s="51"/>
      <c r="Q19" s="51"/>
      <c r="R19" s="51"/>
      <c r="S19" s="52"/>
      <c r="T19" s="51"/>
      <c r="U19" s="51"/>
      <c r="V19" s="51"/>
      <c r="W19" s="51"/>
      <c r="X19" s="51"/>
      <c r="Y19" s="51"/>
      <c r="Z19" s="51"/>
      <c r="AA19" s="51"/>
      <c r="AB19" s="51"/>
      <c r="AC19" s="51"/>
      <c r="AD19" s="51"/>
      <c r="AE19" s="51"/>
      <c r="AF19" s="51"/>
      <c r="AG19" s="51"/>
      <c r="AH19" s="51"/>
      <c r="AI19" s="49">
        <f>IF(Table1[[#This Row],[Criterion A]]="yes",2,IF(Table1[[#This Row],[Criterion A]]="somewhat",1,0))</f>
        <v>0</v>
      </c>
      <c r="AJ19" s="43">
        <f>IF(Table1[[#This Row],[Criterion B]]="yes",2,IF(Table1[[#This Row],[Criterion B]]="somewhat",1,0))</f>
        <v>0</v>
      </c>
      <c r="AK19" s="43">
        <f>IF(Table1[[#This Row],[Criterion C]]="yes",2,IF(Table1[[#This Row],[Criterion C]]="somewhat",1,0))</f>
        <v>0</v>
      </c>
      <c r="AL19" s="43">
        <f>IF(Table1[[#This Row],[Criterion D]]="yes",2,IF(Table1[[#This Row],[Criterion D]]="somewhat",1,0))</f>
        <v>0</v>
      </c>
      <c r="AM19" s="43">
        <f>IF(Table1[[#This Row],[Criterion E]]="yes",2,IF(Table1[[#This Row],[Criterion E]]="somewhat",1,0))</f>
        <v>0</v>
      </c>
      <c r="AN19" s="43">
        <f>IF(Table1[[#This Row],[Criterion F]]="yes",2,IF(Table1[[#This Row],[Criterion F]]="somewhat",1,0))</f>
        <v>0</v>
      </c>
      <c r="AO19" s="43">
        <f>IF(Table1[[#This Row],[Criterion G]]="yes",2,IF(Table1[[#This Row],[Criterion G]]="somewhat",1,0))</f>
        <v>0</v>
      </c>
      <c r="AP19" s="43">
        <f>IF(Table1[[#This Row],[Criterion H]]="yes",2,IF(Table1[[#This Row],[Criterion H]]="somewhat",1,0))</f>
        <v>0</v>
      </c>
      <c r="AQ19" s="43">
        <f>IF(Table1[[#This Row],[Criterion I]]="yes",2,IF(Table1[[#This Row],[Criterion I]]="somewhat",1,0))</f>
        <v>0</v>
      </c>
      <c r="AR19" s="43">
        <f>IF(Table1[[#This Row],[Criterion J]]="yes",2,IF(Table1[[#This Row],[Criterion J]]="somewhat",1,0))</f>
        <v>0</v>
      </c>
      <c r="AS19" s="48">
        <f>Table1[[#This Row],[Aligned with Commercial and State Measure Sets]]+Table1[[#This Row],[Aligned with Federal Measure Sets Focused on Ambulatory Care ]]+Table1[[#This Row],[Aligned with National Hospital Measure Sets]]+Table1[[#This Row],[Aligned with Select State Measure Sets]]</f>
        <v>0</v>
      </c>
      <c r="AT19" s="48">
        <f>COUNTA(Table1[[#This Row],[1]:[
Set  B]])</f>
        <v>0</v>
      </c>
      <c r="AU19" s="48">
        <f>COUNTIF(Table1[[#This Row],[
Core Set of Children’s Health Care Quality Measures for Medicaid and CHIP (Child Core Set)
]:[CMS Medicare Part C &amp; D Star Ratings Measures]],"*yes*")</f>
        <v>0</v>
      </c>
      <c r="AV19" s="48">
        <f>COUNTIF(Table1[[#This Row],[
Joint Commission]:[
Medicare Hospital Compare]],"*yes*")</f>
        <v>0</v>
      </c>
      <c r="AW19" s="48">
        <f>COUNTIF(Table1[[#This Row],[
Oregon CCO Incentive Measures- Year Two, July 2014]:[
VT ACO Pilot Core Performance Measures for Payment and Reporting in Year One (January 16, 2014)]],"*Yes*")</f>
        <v>0</v>
      </c>
      <c r="AX19" s="43"/>
      <c r="AY19" s="43"/>
      <c r="AZ19" s="43"/>
      <c r="BA19" s="43"/>
      <c r="BB19" s="43"/>
      <c r="BC19" s="43"/>
      <c r="BD19" s="43"/>
      <c r="BE1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No NQF Number</v>
      </c>
      <c r="BF1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No NQF Number</v>
      </c>
      <c r="BG1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No NQF Number</v>
      </c>
      <c r="BH1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No NQF Number</v>
      </c>
      <c r="BI1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No NQF Number</v>
      </c>
      <c r="BJ1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No NQF Number</v>
      </c>
      <c r="BK1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No NQF Number</v>
      </c>
      <c r="BL1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No NQF Number</v>
      </c>
      <c r="BM1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No NQF Number</v>
      </c>
      <c r="BN1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No NQF Number</v>
      </c>
      <c r="BO19"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No NQF Number</v>
      </c>
      <c r="BP1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No NQF Number</v>
      </c>
      <c r="BQ1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No NQF Number</v>
      </c>
      <c r="BR1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No NQF Number</v>
      </c>
      <c r="BS1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No NQF Number</v>
      </c>
      <c r="BT1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No NQF Number</v>
      </c>
      <c r="BU1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No NQF Number</v>
      </c>
      <c r="BV19"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No NQF Number</v>
      </c>
      <c r="BW19"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No NQF Number</v>
      </c>
    </row>
    <row r="20" spans="1:700" s="27" customFormat="1" ht="64.5" customHeight="1">
      <c r="A20" s="331">
        <v>15</v>
      </c>
      <c r="B20" s="322" t="s">
        <v>2663</v>
      </c>
      <c r="C20" s="69"/>
      <c r="D20" s="43" t="s">
        <v>2662</v>
      </c>
      <c r="E20" s="324" t="e">
        <f>IF(INDEX(Table48[[#All],[CMS Number]],MATCH(Table1[[#This Row],[NQF Number]],Table48[[#All],[NQF '#]],0))=0,"",INDEX(Table48[[#All],[CMS Number]],MATCH(Table1[[#This Row],[NQF Number]],Table48[[#All],[NQF '#]],0)))</f>
        <v>#N/A</v>
      </c>
      <c r="F20" s="260" t="s">
        <v>2976</v>
      </c>
      <c r="G20" s="43" t="s">
        <v>2931</v>
      </c>
      <c r="H20" s="43" t="s">
        <v>2924</v>
      </c>
      <c r="I20" s="330"/>
      <c r="J20" s="48" t="s">
        <v>9</v>
      </c>
      <c r="K20" s="43"/>
      <c r="L20" s="43"/>
      <c r="M20" s="44"/>
      <c r="N20" s="325">
        <f>SUM(Table1[[#This Row],[Criterion A2]:[Criterion J2]])</f>
        <v>0</v>
      </c>
      <c r="O20" s="51"/>
      <c r="P20" s="51"/>
      <c r="Q20" s="51"/>
      <c r="R20" s="51"/>
      <c r="S20" s="52"/>
      <c r="T20" s="51"/>
      <c r="U20" s="51"/>
      <c r="V20" s="51"/>
      <c r="W20" s="51"/>
      <c r="X20" s="51"/>
      <c r="Y20" s="51"/>
      <c r="Z20" s="51"/>
      <c r="AA20" s="51"/>
      <c r="AB20" s="51"/>
      <c r="AC20" s="51"/>
      <c r="AD20" s="51"/>
      <c r="AE20" s="51"/>
      <c r="AF20" s="51"/>
      <c r="AG20" s="51"/>
      <c r="AH20" s="51"/>
      <c r="AI20" s="49">
        <f>IF(Table1[[#This Row],[Criterion A]]="yes",2,IF(Table1[[#This Row],[Criterion A]]="somewhat",1,0))</f>
        <v>0</v>
      </c>
      <c r="AJ20" s="43">
        <f>IF(Table1[[#This Row],[Criterion B]]="yes",2,IF(Table1[[#This Row],[Criterion B]]="somewhat",1,0))</f>
        <v>0</v>
      </c>
      <c r="AK20" s="43">
        <f>IF(Table1[[#This Row],[Criterion C]]="yes",2,IF(Table1[[#This Row],[Criterion C]]="somewhat",1,0))</f>
        <v>0</v>
      </c>
      <c r="AL20" s="43">
        <f>IF(Table1[[#This Row],[Criterion D]]="yes",2,IF(Table1[[#This Row],[Criterion D]]="somewhat",1,0))</f>
        <v>0</v>
      </c>
      <c r="AM20" s="43">
        <f>IF(Table1[[#This Row],[Criterion E]]="yes",2,IF(Table1[[#This Row],[Criterion E]]="somewhat",1,0))</f>
        <v>0</v>
      </c>
      <c r="AN20" s="43">
        <f>IF(Table1[[#This Row],[Criterion F]]="yes",2,IF(Table1[[#This Row],[Criterion F]]="somewhat",1,0))</f>
        <v>0</v>
      </c>
      <c r="AO20" s="43">
        <f>IF(Table1[[#This Row],[Criterion G]]="yes",2,IF(Table1[[#This Row],[Criterion G]]="somewhat",1,0))</f>
        <v>0</v>
      </c>
      <c r="AP20" s="43">
        <f>IF(Table1[[#This Row],[Criterion H]]="yes",2,IF(Table1[[#This Row],[Criterion H]]="somewhat",1,0))</f>
        <v>0</v>
      </c>
      <c r="AQ20" s="43">
        <f>IF(Table1[[#This Row],[Criterion I]]="yes",2,IF(Table1[[#This Row],[Criterion I]]="somewhat",1,0))</f>
        <v>0</v>
      </c>
      <c r="AR20" s="43">
        <f>IF(Table1[[#This Row],[Criterion J]]="yes",2,IF(Table1[[#This Row],[Criterion J]]="somewhat",1,0))</f>
        <v>0</v>
      </c>
      <c r="AS20" s="48">
        <f>Table1[[#This Row],[Aligned with Commercial and State Measure Sets]]+Table1[[#This Row],[Aligned with Federal Measure Sets Focused on Ambulatory Care ]]+Table1[[#This Row],[Aligned with National Hospital Measure Sets]]+Table1[[#This Row],[Aligned with Select State Measure Sets]]</f>
        <v>1</v>
      </c>
      <c r="AT20" s="48">
        <f>COUNTA(Table1[[#This Row],[1]:[
Set  B]])</f>
        <v>1</v>
      </c>
      <c r="AU20" s="48">
        <f>COUNTIF(Table1[[#This Row],[
Core Set of Children’s Health Care Quality Measures for Medicaid and CHIP (Child Core Set)
]:[CMS Medicare Part C &amp; D Star Ratings Measures]],"*yes*")</f>
        <v>0</v>
      </c>
      <c r="AV20" s="48">
        <f>COUNTIF(Table1[[#This Row],[
Joint Commission]:[
Medicare Hospital Compare]],"*yes*")</f>
        <v>0</v>
      </c>
      <c r="AW20" s="48">
        <f>COUNTIF(Table1[[#This Row],[
Oregon CCO Incentive Measures- Year Two, July 2014]:[
VT ACO Pilot Core Performance Measures for Payment and Reporting in Year One (January 16, 2014)]],"*Yes*")</f>
        <v>0</v>
      </c>
      <c r="AX20" s="43"/>
      <c r="AY20" s="43" t="s">
        <v>1</v>
      </c>
      <c r="AZ20" s="43"/>
      <c r="BA20" s="43"/>
      <c r="BB20" s="43"/>
      <c r="BC20" s="43"/>
      <c r="BD20" s="43"/>
      <c r="BE2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No NQF Number</v>
      </c>
      <c r="BF2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No NQF Number</v>
      </c>
      <c r="BG2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No NQF Number</v>
      </c>
      <c r="BH2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No NQF Number</v>
      </c>
      <c r="BI2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No NQF Number</v>
      </c>
      <c r="BJ2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No NQF Number</v>
      </c>
      <c r="BK2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No NQF Number</v>
      </c>
      <c r="BL2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No NQF Number</v>
      </c>
      <c r="BM2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No NQF Number</v>
      </c>
      <c r="BN2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No NQF Number</v>
      </c>
      <c r="BO20"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No NQF Number</v>
      </c>
      <c r="BP2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No NQF Number</v>
      </c>
      <c r="BQ2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No NQF Number</v>
      </c>
      <c r="BR2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No NQF Number</v>
      </c>
      <c r="BS2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No NQF Number</v>
      </c>
      <c r="BT2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No NQF Number</v>
      </c>
      <c r="BU2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No NQF Number</v>
      </c>
      <c r="BV20"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No NQF Number</v>
      </c>
      <c r="BW20"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No NQF Number</v>
      </c>
    </row>
    <row r="21" spans="1:700" s="27" customFormat="1" ht="112.5" customHeight="1">
      <c r="A21" s="331">
        <v>16</v>
      </c>
      <c r="B21" s="322" t="str">
        <f>INDEX(Table48[[#All],[Measure Name]],MATCH(Table1[[#This Row],[NQF Number]],Table48[[#All],[NQF '#]],0))</f>
        <v>Hospital Admissions for Pediatric Asthma, 
per 100,000 children</v>
      </c>
      <c r="C21" s="69" t="s">
        <v>423</v>
      </c>
      <c r="D21" s="43" t="str">
        <f>INDEX(Table48[[#All],[Steward]],MATCH(Table1[[#This Row],[NQF Number]],Table48[[#All],[NQF '#]],0))</f>
        <v>AHRQ</v>
      </c>
      <c r="E21" s="324" t="str">
        <f>IF(INDEX(Table48[[#All],[CMS Number]],MATCH(Table1[[#This Row],[NQF Number]],Table48[[#All],[NQF '#]],0))=0,"",INDEX(Table48[[#All],[CMS Number]],MATCH(Table1[[#This Row],[NQF Number]],Table48[[#All],[NQF '#]],0)))</f>
        <v/>
      </c>
      <c r="F21" s="324" t="str">
        <f>INDEX(Table48[[#All],[Description]],MATCH(Table1[[#This Row],[NQF Number]],Table48[[#All],[NQF '#]],0))</f>
        <v xml:space="preserve">
Admission rate for asthma in children ages 2-17, per 100,000 population (area level rate) 
</v>
      </c>
      <c r="G21" s="43" t="s">
        <v>2931</v>
      </c>
      <c r="H21" s="43" t="s">
        <v>2924</v>
      </c>
      <c r="I21" s="330"/>
      <c r="J21" s="48" t="str">
        <f>INDEX(Table48[[#All],[Data Source]],MATCH(Table1[[#This Row],[NQF Number]],Table48[[#All],[NQF '#]],0))</f>
        <v>Claims</v>
      </c>
      <c r="K21" s="43"/>
      <c r="L21" s="43"/>
      <c r="M21" s="44"/>
      <c r="N21" s="325">
        <f>SUM(Table1[[#This Row],[Criterion A2]:[Criterion J2]])</f>
        <v>0</v>
      </c>
      <c r="O21" s="51"/>
      <c r="P21" s="51"/>
      <c r="Q21" s="51"/>
      <c r="R21" s="51"/>
      <c r="S21" s="52"/>
      <c r="T21" s="51"/>
      <c r="U21" s="51"/>
      <c r="V21" s="51"/>
      <c r="W21" s="51"/>
      <c r="X21" s="51"/>
      <c r="Y21" s="51"/>
      <c r="Z21" s="51"/>
      <c r="AA21" s="51"/>
      <c r="AB21" s="51"/>
      <c r="AC21" s="51"/>
      <c r="AD21" s="51"/>
      <c r="AE21" s="51"/>
      <c r="AF21" s="51"/>
      <c r="AG21" s="51"/>
      <c r="AH21" s="51"/>
      <c r="AI21" s="49">
        <f>IF(Table1[[#This Row],[Criterion A]]="yes",2,IF(Table1[[#This Row],[Criterion A]]="somewhat",1,0))</f>
        <v>0</v>
      </c>
      <c r="AJ21" s="43">
        <f>IF(Table1[[#This Row],[Criterion B]]="yes",2,IF(Table1[[#This Row],[Criterion B]]="somewhat",1,0))</f>
        <v>0</v>
      </c>
      <c r="AK21" s="43">
        <f>IF(Table1[[#This Row],[Criterion C]]="yes",2,IF(Table1[[#This Row],[Criterion C]]="somewhat",1,0))</f>
        <v>0</v>
      </c>
      <c r="AL21" s="43">
        <f>IF(Table1[[#This Row],[Criterion D]]="yes",2,IF(Table1[[#This Row],[Criterion D]]="somewhat",1,0))</f>
        <v>0</v>
      </c>
      <c r="AM21" s="43">
        <f>IF(Table1[[#This Row],[Criterion E]]="yes",2,IF(Table1[[#This Row],[Criterion E]]="somewhat",1,0))</f>
        <v>0</v>
      </c>
      <c r="AN21" s="43">
        <f>IF(Table1[[#This Row],[Criterion F]]="yes",2,IF(Table1[[#This Row],[Criterion F]]="somewhat",1,0))</f>
        <v>0</v>
      </c>
      <c r="AO21" s="43">
        <f>IF(Table1[[#This Row],[Criterion G]]="yes",2,IF(Table1[[#This Row],[Criterion G]]="somewhat",1,0))</f>
        <v>0</v>
      </c>
      <c r="AP21" s="43">
        <f>IF(Table1[[#This Row],[Criterion H]]="yes",2,IF(Table1[[#This Row],[Criterion H]]="somewhat",1,0))</f>
        <v>0</v>
      </c>
      <c r="AQ21" s="43">
        <f>IF(Table1[[#This Row],[Criterion I]]="yes",2,IF(Table1[[#This Row],[Criterion I]]="somewhat",1,0))</f>
        <v>0</v>
      </c>
      <c r="AR21" s="43">
        <f>IF(Table1[[#This Row],[Criterion J]]="yes",2,IF(Table1[[#This Row],[Criterion J]]="somewhat",1,0))</f>
        <v>0</v>
      </c>
      <c r="AS21" s="48">
        <f>Table1[[#This Row],[Aligned with Commercial and State Measure Sets]]+Table1[[#This Row],[Aligned with Federal Measure Sets Focused on Ambulatory Care ]]+Table1[[#This Row],[Aligned with National Hospital Measure Sets]]+Table1[[#This Row],[Aligned with Select State Measure Sets]]</f>
        <v>0</v>
      </c>
      <c r="AT21" s="48">
        <f>COUNTA(Table1[[#This Row],[1]:[
Set  B]])</f>
        <v>0</v>
      </c>
      <c r="AU21" s="48">
        <f>COUNTIF(Table1[[#This Row],[
Core Set of Children’s Health Care Quality Measures for Medicaid and CHIP (Child Core Set)
]:[CMS Medicare Part C &amp; D Star Ratings Measures]],"*yes*")</f>
        <v>0</v>
      </c>
      <c r="AV21" s="48">
        <f>COUNTIF(Table1[[#This Row],[
Joint Commission]:[
Medicare Hospital Compare]],"*yes*")</f>
        <v>0</v>
      </c>
      <c r="AW21" s="48">
        <f>COUNTIF(Table1[[#This Row],[
Oregon CCO Incentive Measures- Year Two, July 2014]:[
VT ACO Pilot Core Performance Measures for Payment and Reporting in Year One (January 16, 2014)]],"*Yes*")</f>
        <v>0</v>
      </c>
      <c r="AX21" s="43"/>
      <c r="AY21" s="43"/>
      <c r="AZ21" s="43"/>
      <c r="BA21" s="43"/>
      <c r="BB21" s="43"/>
      <c r="BC21" s="43"/>
      <c r="BD21" s="43"/>
      <c r="BE2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2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
      </c>
      <c r="BG2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2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2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2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2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2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2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
      </c>
      <c r="BN2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21"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2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2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2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2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2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
      </c>
      <c r="BU2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21"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
      </c>
      <c r="BW21"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row>
    <row r="22" spans="1:700" s="30" customFormat="1" ht="50.1" customHeight="1">
      <c r="A22" s="331">
        <v>17</v>
      </c>
      <c r="B22" s="322" t="s">
        <v>1981</v>
      </c>
      <c r="C22" s="69"/>
      <c r="D22" s="43" t="s">
        <v>1982</v>
      </c>
      <c r="E22" s="324" t="e">
        <f>IF(INDEX(Table48[[#All],[CMS Number]],MATCH(Table1[[#This Row],[NQF Number]],Table48[[#All],[NQF '#]],0))=0,"",INDEX(Table48[[#All],[CMS Number]],MATCH(Table1[[#This Row],[NQF Number]],Table48[[#All],[NQF '#]],0)))</f>
        <v>#N/A</v>
      </c>
      <c r="F22" s="328" t="s">
        <v>2601</v>
      </c>
      <c r="G22" s="43" t="s">
        <v>2931</v>
      </c>
      <c r="H22" s="43" t="s">
        <v>2924</v>
      </c>
      <c r="I22" s="330"/>
      <c r="J22" s="48" t="e">
        <f>INDEX(Table48[[#All],[Data Source]],MATCH(Table1[[#This Row],[NQF Number]],Table48[[#All],[NQF '#]],0))</f>
        <v>#N/A</v>
      </c>
      <c r="K22" s="43"/>
      <c r="L22" s="43"/>
      <c r="M22" s="44"/>
      <c r="N22" s="325">
        <f>SUM(Table1[[#This Row],[Criterion A2]:[Criterion J2]])</f>
        <v>0</v>
      </c>
      <c r="O22" s="51"/>
      <c r="P22" s="51"/>
      <c r="Q22" s="51"/>
      <c r="R22" s="51"/>
      <c r="S22" s="52"/>
      <c r="T22" s="51"/>
      <c r="U22" s="51"/>
      <c r="V22" s="51"/>
      <c r="W22" s="51"/>
      <c r="X22" s="51"/>
      <c r="Y22" s="51"/>
      <c r="Z22" s="51"/>
      <c r="AA22" s="51"/>
      <c r="AB22" s="51"/>
      <c r="AC22" s="51"/>
      <c r="AD22" s="51"/>
      <c r="AE22" s="51"/>
      <c r="AF22" s="51"/>
      <c r="AG22" s="51"/>
      <c r="AH22" s="51"/>
      <c r="AI22" s="49">
        <f>IF(Table1[[#This Row],[Criterion A]]="yes",2,IF(Table1[[#This Row],[Criterion A]]="somewhat",1,0))</f>
        <v>0</v>
      </c>
      <c r="AJ22" s="43">
        <f>IF(Table1[[#This Row],[Criterion B]]="yes",2,IF(Table1[[#This Row],[Criterion B]]="somewhat",1,0))</f>
        <v>0</v>
      </c>
      <c r="AK22" s="43">
        <f>IF(Table1[[#This Row],[Criterion C]]="yes",2,IF(Table1[[#This Row],[Criterion C]]="somewhat",1,0))</f>
        <v>0</v>
      </c>
      <c r="AL22" s="43">
        <f>IF(Table1[[#This Row],[Criterion D]]="yes",2,IF(Table1[[#This Row],[Criterion D]]="somewhat",1,0))</f>
        <v>0</v>
      </c>
      <c r="AM22" s="43">
        <f>IF(Table1[[#This Row],[Criterion E]]="yes",2,IF(Table1[[#This Row],[Criterion E]]="somewhat",1,0))</f>
        <v>0</v>
      </c>
      <c r="AN22" s="43">
        <f>IF(Table1[[#This Row],[Criterion F]]="yes",2,IF(Table1[[#This Row],[Criterion F]]="somewhat",1,0))</f>
        <v>0</v>
      </c>
      <c r="AO22" s="43">
        <f>IF(Table1[[#This Row],[Criterion G]]="yes",2,IF(Table1[[#This Row],[Criterion G]]="somewhat",1,0))</f>
        <v>0</v>
      </c>
      <c r="AP22" s="43">
        <f>IF(Table1[[#This Row],[Criterion H]]="yes",2,IF(Table1[[#This Row],[Criterion H]]="somewhat",1,0))</f>
        <v>0</v>
      </c>
      <c r="AQ22" s="43">
        <f>IF(Table1[[#This Row],[Criterion I]]="yes",2,IF(Table1[[#This Row],[Criterion I]]="somewhat",1,0))</f>
        <v>0</v>
      </c>
      <c r="AR22" s="43">
        <f>IF(Table1[[#This Row],[Criterion J]]="yes",2,IF(Table1[[#This Row],[Criterion J]]="somewhat",1,0))</f>
        <v>0</v>
      </c>
      <c r="AS22" s="48">
        <f>Table1[[#This Row],[Aligned with Commercial and State Measure Sets]]+Table1[[#This Row],[Aligned with Federal Measure Sets Focused on Ambulatory Care ]]+Table1[[#This Row],[Aligned with National Hospital Measure Sets]]+Table1[[#This Row],[Aligned with Select State Measure Sets]]</f>
        <v>0</v>
      </c>
      <c r="AT22" s="48">
        <f>COUNTA(Table1[[#This Row],[1]:[
Set  B]])</f>
        <v>0</v>
      </c>
      <c r="AU22" s="48">
        <f>COUNTIF(Table1[[#This Row],[
Core Set of Children’s Health Care Quality Measures for Medicaid and CHIP (Child Core Set)
]:[CMS Medicare Part C &amp; D Star Ratings Measures]],"*yes*")</f>
        <v>0</v>
      </c>
      <c r="AV22" s="48">
        <f>COUNTIF(Table1[[#This Row],[
Joint Commission]:[
Medicare Hospital Compare]],"*yes*")</f>
        <v>0</v>
      </c>
      <c r="AW22" s="48">
        <f>COUNTIF(Table1[[#This Row],[
Oregon CCO Incentive Measures- Year Two, July 2014]:[
VT ACO Pilot Core Performance Measures for Payment and Reporting in Year One (January 16, 2014)]],"*Yes*")</f>
        <v>0</v>
      </c>
      <c r="AX22" s="43"/>
      <c r="AY22" s="43"/>
      <c r="AZ22" s="43"/>
      <c r="BA22" s="43"/>
      <c r="BB22" s="43"/>
      <c r="BC22" s="43"/>
      <c r="BD22" s="43"/>
      <c r="BE2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No NQF Number</v>
      </c>
      <c r="BF2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No NQF Number</v>
      </c>
      <c r="BG2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No NQF Number</v>
      </c>
      <c r="BH2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No NQF Number</v>
      </c>
      <c r="BI2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No NQF Number</v>
      </c>
      <c r="BJ2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No NQF Number</v>
      </c>
      <c r="BK2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No NQF Number</v>
      </c>
      <c r="BL2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No NQF Number</v>
      </c>
      <c r="BM2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No NQF Number</v>
      </c>
      <c r="BN2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No NQF Number</v>
      </c>
      <c r="BO22"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No NQF Number</v>
      </c>
      <c r="BP2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No NQF Number</v>
      </c>
      <c r="BQ2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No NQF Number</v>
      </c>
      <c r="BR2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No NQF Number</v>
      </c>
      <c r="BS2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No NQF Number</v>
      </c>
      <c r="BT2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No NQF Number</v>
      </c>
      <c r="BU2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No NQF Number</v>
      </c>
      <c r="BV22"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No NQF Number</v>
      </c>
      <c r="BW22"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No NQF Number</v>
      </c>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7"/>
      <c r="OF22" s="27"/>
      <c r="OG22" s="27"/>
      <c r="OH22" s="27"/>
      <c r="OI22" s="27"/>
      <c r="OJ22" s="27"/>
      <c r="OK22" s="27"/>
      <c r="OL22" s="27"/>
      <c r="OM22" s="27"/>
      <c r="ON22" s="27"/>
      <c r="OO22" s="27"/>
      <c r="OP22" s="27"/>
      <c r="OQ22" s="27"/>
      <c r="OR22" s="27"/>
      <c r="OS22" s="27"/>
      <c r="OT22" s="27"/>
      <c r="OU22" s="27"/>
      <c r="OV22" s="27"/>
      <c r="OW22" s="27"/>
      <c r="OX22" s="27"/>
      <c r="OY22" s="27"/>
      <c r="OZ22" s="27"/>
      <c r="PA22" s="27"/>
      <c r="PB22" s="27"/>
      <c r="PC22" s="27"/>
      <c r="PD22" s="27"/>
      <c r="PE22" s="27"/>
      <c r="PF22" s="27"/>
      <c r="PG22" s="27"/>
      <c r="PH22" s="27"/>
      <c r="PI22" s="27"/>
      <c r="PJ22" s="27"/>
      <c r="PK22" s="27"/>
      <c r="PL22" s="27"/>
      <c r="PM22" s="27"/>
      <c r="PN22" s="27"/>
      <c r="PO22" s="27"/>
      <c r="PP22" s="27"/>
      <c r="PQ22" s="27"/>
      <c r="PR22" s="27"/>
      <c r="PS22" s="27"/>
      <c r="PT22" s="27"/>
      <c r="PU22" s="27"/>
      <c r="PV22" s="27"/>
      <c r="PW22" s="27"/>
      <c r="PX22" s="27"/>
      <c r="PY22" s="27"/>
      <c r="PZ22" s="27"/>
      <c r="QA22" s="27"/>
      <c r="QB22" s="27"/>
      <c r="QC22" s="27"/>
      <c r="QD22" s="27"/>
      <c r="QE22" s="27"/>
      <c r="QF22" s="27"/>
      <c r="QG22" s="27"/>
      <c r="QH22" s="27"/>
      <c r="QI22" s="27"/>
      <c r="QJ22" s="27"/>
      <c r="QK22" s="27"/>
      <c r="QL22" s="27"/>
      <c r="QM22" s="27"/>
      <c r="QN22" s="27"/>
      <c r="QO22" s="27"/>
      <c r="QP22" s="27"/>
      <c r="QQ22" s="27"/>
      <c r="QR22" s="27"/>
      <c r="QS22" s="27"/>
      <c r="QT22" s="27"/>
      <c r="QU22" s="27"/>
      <c r="QV22" s="27"/>
      <c r="QW22" s="27"/>
      <c r="QX22" s="27"/>
      <c r="QY22" s="27"/>
      <c r="QZ22" s="27"/>
      <c r="RA22" s="27"/>
      <c r="RB22" s="27"/>
      <c r="RC22" s="27"/>
      <c r="RD22" s="27"/>
      <c r="RE22" s="27"/>
      <c r="RF22" s="27"/>
      <c r="RG22" s="27"/>
      <c r="RH22" s="27"/>
      <c r="RI22" s="27"/>
      <c r="RJ22" s="27"/>
      <c r="RK22" s="27"/>
      <c r="RL22" s="27"/>
      <c r="RM22" s="27"/>
      <c r="RN22" s="27"/>
      <c r="RO22" s="27"/>
      <c r="RP22" s="27"/>
      <c r="RQ22" s="27"/>
      <c r="RR22" s="27"/>
      <c r="RS22" s="27"/>
      <c r="RT22" s="27"/>
      <c r="RU22" s="27"/>
      <c r="RV22" s="27"/>
      <c r="RW22" s="27"/>
      <c r="RX22" s="27"/>
      <c r="RY22" s="27"/>
      <c r="RZ22" s="27"/>
      <c r="SA22" s="27"/>
      <c r="SB22" s="27"/>
      <c r="SC22" s="27"/>
      <c r="SD22" s="27"/>
      <c r="SE22" s="27"/>
      <c r="SF22" s="27"/>
      <c r="SG22" s="27"/>
      <c r="SH22" s="27"/>
      <c r="SI22" s="27"/>
      <c r="SJ22" s="27"/>
      <c r="SK22" s="27"/>
      <c r="SL22" s="27"/>
      <c r="SM22" s="27"/>
      <c r="SN22" s="27"/>
      <c r="SO22" s="27"/>
      <c r="SP22" s="27"/>
      <c r="SQ22" s="27"/>
      <c r="SR22" s="27"/>
      <c r="SS22" s="27"/>
      <c r="ST22" s="27"/>
      <c r="SU22" s="27"/>
      <c r="SV22" s="27"/>
      <c r="SW22" s="27"/>
      <c r="SX22" s="27"/>
      <c r="SY22" s="27"/>
      <c r="SZ22" s="27"/>
      <c r="TA22" s="27"/>
      <c r="TB22" s="27"/>
      <c r="TC22" s="27"/>
      <c r="TD22" s="27"/>
      <c r="TE22" s="27"/>
      <c r="TF22" s="27"/>
      <c r="TG22" s="27"/>
      <c r="TH22" s="27"/>
      <c r="TI22" s="27"/>
      <c r="TJ22" s="27"/>
      <c r="TK22" s="27"/>
      <c r="TL22" s="27"/>
      <c r="TM22" s="27"/>
      <c r="TN22" s="27"/>
      <c r="TO22" s="27"/>
      <c r="TP22" s="27"/>
      <c r="TQ22" s="27"/>
      <c r="TR22" s="27"/>
      <c r="TS22" s="27"/>
      <c r="TT22" s="27"/>
      <c r="TU22" s="27"/>
      <c r="TV22" s="27"/>
      <c r="TW22" s="27"/>
      <c r="TX22" s="27"/>
      <c r="TY22" s="27"/>
      <c r="TZ22" s="27"/>
      <c r="UA22" s="27"/>
      <c r="UB22" s="27"/>
      <c r="UC22" s="27"/>
      <c r="UD22" s="27"/>
      <c r="UE22" s="27"/>
      <c r="UF22" s="27"/>
      <c r="UG22" s="27"/>
      <c r="UH22" s="27"/>
      <c r="UI22" s="27"/>
      <c r="UJ22" s="27"/>
      <c r="UK22" s="27"/>
      <c r="UL22" s="27"/>
      <c r="UM22" s="27"/>
      <c r="UN22" s="27"/>
      <c r="UO22" s="27"/>
      <c r="UP22" s="27"/>
      <c r="UQ22" s="27"/>
      <c r="UR22" s="27"/>
      <c r="US22" s="27"/>
      <c r="UT22" s="27"/>
      <c r="UU22" s="27"/>
      <c r="UV22" s="27"/>
      <c r="UW22" s="27"/>
      <c r="UX22" s="27"/>
      <c r="UY22" s="27"/>
      <c r="UZ22" s="27"/>
      <c r="VA22" s="27"/>
      <c r="VB22" s="27"/>
      <c r="VC22" s="27"/>
      <c r="VD22" s="27"/>
      <c r="VE22" s="27"/>
      <c r="VF22" s="27"/>
      <c r="VG22" s="27"/>
      <c r="VH22" s="27"/>
      <c r="VI22" s="27"/>
      <c r="VJ22" s="27"/>
      <c r="VK22" s="27"/>
      <c r="VL22" s="27"/>
      <c r="VM22" s="27"/>
      <c r="VN22" s="27"/>
      <c r="VO22" s="27"/>
      <c r="VP22" s="27"/>
      <c r="VQ22" s="27"/>
      <c r="VR22" s="27"/>
      <c r="VS22" s="27"/>
      <c r="VT22" s="27"/>
      <c r="VU22" s="27"/>
      <c r="VV22" s="27"/>
      <c r="VW22" s="27"/>
      <c r="VX22" s="27"/>
      <c r="VY22" s="27"/>
      <c r="VZ22" s="27"/>
      <c r="WA22" s="27"/>
      <c r="WB22" s="27"/>
      <c r="WC22" s="27"/>
      <c r="WD22" s="27"/>
      <c r="WE22" s="27"/>
      <c r="WF22" s="27"/>
      <c r="WG22" s="27"/>
      <c r="WH22" s="27"/>
      <c r="WI22" s="27"/>
      <c r="WJ22" s="27"/>
      <c r="WK22" s="27"/>
      <c r="WL22" s="27"/>
      <c r="WM22" s="27"/>
      <c r="WN22" s="27"/>
      <c r="WO22" s="27"/>
      <c r="WP22" s="27"/>
      <c r="WQ22" s="27"/>
      <c r="WR22" s="27"/>
      <c r="WS22" s="27"/>
      <c r="WT22" s="27"/>
      <c r="WU22" s="27"/>
      <c r="WV22" s="27"/>
      <c r="WW22" s="27"/>
      <c r="WX22" s="27"/>
      <c r="WY22" s="27"/>
      <c r="WZ22" s="27"/>
      <c r="XA22" s="27"/>
      <c r="XB22" s="27"/>
      <c r="XC22" s="27"/>
      <c r="XD22" s="27"/>
      <c r="XE22" s="27"/>
      <c r="XF22" s="27"/>
      <c r="XG22" s="27"/>
      <c r="XH22" s="27"/>
      <c r="XI22" s="27"/>
      <c r="XJ22" s="27"/>
      <c r="XK22" s="27"/>
      <c r="XL22" s="27"/>
      <c r="XM22" s="27"/>
      <c r="XN22" s="27"/>
      <c r="XO22" s="27"/>
      <c r="XP22" s="27"/>
      <c r="XQ22" s="27"/>
      <c r="XR22" s="27"/>
      <c r="XS22" s="27"/>
      <c r="XT22" s="27"/>
      <c r="XU22" s="27"/>
      <c r="XV22" s="27"/>
      <c r="XW22" s="27"/>
      <c r="XX22" s="27"/>
      <c r="XY22" s="27"/>
      <c r="XZ22" s="27"/>
      <c r="YA22" s="27"/>
      <c r="YB22" s="27"/>
      <c r="YC22" s="27"/>
      <c r="YD22" s="27"/>
      <c r="YE22" s="27"/>
      <c r="YF22" s="27"/>
      <c r="YG22" s="27"/>
      <c r="YH22" s="27"/>
      <c r="YI22" s="27"/>
      <c r="YJ22" s="27"/>
      <c r="YK22" s="27"/>
      <c r="YL22" s="27"/>
      <c r="YM22" s="27"/>
      <c r="YN22" s="27"/>
      <c r="YO22" s="27"/>
      <c r="YP22" s="27"/>
      <c r="YQ22" s="27"/>
      <c r="YR22" s="27"/>
      <c r="YS22" s="27"/>
      <c r="YT22" s="27"/>
      <c r="YU22" s="27"/>
      <c r="YV22" s="27"/>
      <c r="YW22" s="27"/>
      <c r="YX22" s="27"/>
      <c r="YY22" s="27"/>
      <c r="YZ22" s="27"/>
      <c r="ZA22" s="27"/>
      <c r="ZB22" s="27"/>
      <c r="ZC22" s="27"/>
      <c r="ZD22" s="27"/>
      <c r="ZE22" s="27"/>
      <c r="ZF22" s="27"/>
      <c r="ZG22" s="27"/>
      <c r="ZH22" s="27"/>
      <c r="ZI22" s="27"/>
      <c r="ZJ22" s="27"/>
      <c r="ZK22" s="27"/>
      <c r="ZL22" s="27"/>
      <c r="ZM22" s="27"/>
      <c r="ZN22" s="27"/>
      <c r="ZO22" s="27"/>
      <c r="ZP22" s="27"/>
      <c r="ZQ22" s="27"/>
      <c r="ZR22" s="27"/>
      <c r="ZS22" s="27"/>
      <c r="ZT22" s="27"/>
      <c r="ZU22" s="27"/>
      <c r="ZV22" s="27"/>
      <c r="ZW22" s="27"/>
      <c r="ZX22" s="27"/>
    </row>
    <row r="23" spans="1:700" s="30" customFormat="1" ht="85.5" customHeight="1">
      <c r="A23" s="235">
        <v>18</v>
      </c>
      <c r="B23" s="68" t="str">
        <f>INDEX(Table48[[#All],[Measure Name]],MATCH(Table1[[#This Row],[NQF Number]],Table48[[#All],[NQF '#]],0))</f>
        <v>Breast Cancer Screening</v>
      </c>
      <c r="C23" s="69" t="s">
        <v>2613</v>
      </c>
      <c r="D23" s="40" t="str">
        <f>INDEX(Table48[[#All],[Steward]],MATCH(Table1[[#This Row],[NQF Number]],Table48[[#All],[NQF '#]],0))</f>
        <v xml:space="preserve">NCQA </v>
      </c>
      <c r="E23" s="40" t="str">
        <f>IF(INDEX(Table48[[#All],[CMS Number]],MATCH(Table1[[#This Row],[NQF Number]],Table48[[#All],[NQF '#]],0))=0,"",INDEX(Table48[[#All],[CMS Number]],MATCH(Table1[[#This Row],[NQF Number]],Table48[[#All],[NQF '#]],0)))</f>
        <v/>
      </c>
      <c r="F23" s="40" t="str">
        <f>INDEX(Table48[[#All],[Description]],MATCH(Table1[[#This Row],[NQF Number]],Table48[[#All],[NQF '#]],0))</f>
        <v xml:space="preserve">
Percentage of women 50-74 years of age who had a mammogram to screen for breast cancer.</v>
      </c>
      <c r="G23" s="43" t="s">
        <v>2928</v>
      </c>
      <c r="H23" s="42" t="s">
        <v>2924</v>
      </c>
      <c r="I23" s="40" t="s">
        <v>2936</v>
      </c>
      <c r="J23" s="43" t="str">
        <f>INDEX(Table48[[#All],[Data Source]],MATCH(Table1[[#This Row],[NQF Number]],Table48[[#All],[NQF '#]],0))</f>
        <v>Claims</v>
      </c>
      <c r="K23" s="43"/>
      <c r="L23" s="43"/>
      <c r="M23" s="44"/>
      <c r="N23" s="45">
        <f>SUM(Table1[[#This Row],[Criterion A2]:[Criterion J2]])</f>
        <v>10</v>
      </c>
      <c r="O23" s="46" t="s">
        <v>1</v>
      </c>
      <c r="P23" s="46"/>
      <c r="Q23" s="46" t="s">
        <v>1</v>
      </c>
      <c r="R23" s="46"/>
      <c r="S23" s="46" t="s">
        <v>1</v>
      </c>
      <c r="T23" s="46"/>
      <c r="U23" s="46" t="s">
        <v>1</v>
      </c>
      <c r="V23" s="46"/>
      <c r="W23" s="51" t="s">
        <v>1</v>
      </c>
      <c r="X23" s="46"/>
      <c r="Y23" s="46" t="s">
        <v>11</v>
      </c>
      <c r="Z23" s="46"/>
      <c r="AA23" s="46" t="s">
        <v>11</v>
      </c>
      <c r="AB23" s="46"/>
      <c r="AC23" s="46"/>
      <c r="AD23" s="46"/>
      <c r="AE23" s="46"/>
      <c r="AF23" s="46"/>
      <c r="AG23" s="46"/>
      <c r="AH23" s="46"/>
      <c r="AI23" s="49">
        <f>IF(Table1[[#This Row],[Criterion A]]="yes",2,IF(Table1[[#This Row],[Criterion A]]="somewhat",1,0))</f>
        <v>2</v>
      </c>
      <c r="AJ23" s="43">
        <f>IF(Table1[[#This Row],[Criterion B]]="yes",2,IF(Table1[[#This Row],[Criterion B]]="somewhat",1,0))</f>
        <v>2</v>
      </c>
      <c r="AK23" s="43">
        <f>IF(Table1[[#This Row],[Criterion C]]="yes",2,IF(Table1[[#This Row],[Criterion C]]="somewhat",1,0))</f>
        <v>2</v>
      </c>
      <c r="AL23" s="43">
        <f>IF(Table1[[#This Row],[Criterion D]]="yes",2,IF(Table1[[#This Row],[Criterion D]]="somewhat",1,0))</f>
        <v>2</v>
      </c>
      <c r="AM23" s="43">
        <f>IF(Table1[[#This Row],[Criterion E]]="yes",2,IF(Table1[[#This Row],[Criterion E]]="somewhat",1,0))</f>
        <v>2</v>
      </c>
      <c r="AN23" s="43">
        <f>IF(Table1[[#This Row],[Criterion F]]="yes",2,IF(Table1[[#This Row],[Criterion F]]="somewhat",1,0))</f>
        <v>0</v>
      </c>
      <c r="AO23" s="43">
        <f>IF(Table1[[#This Row],[Criterion G]]="yes",2,IF(Table1[[#This Row],[Criterion G]]="somewhat",1,0))</f>
        <v>0</v>
      </c>
      <c r="AP23" s="43">
        <f>IF(Table1[[#This Row],[Criterion H]]="yes",2,IF(Table1[[#This Row],[Criterion H]]="somewhat",1,0))</f>
        <v>0</v>
      </c>
      <c r="AQ23" s="43">
        <f>IF(Table1[[#This Row],[Criterion I]]="yes",2,IF(Table1[[#This Row],[Criterion I]]="somewhat",1,0))</f>
        <v>0</v>
      </c>
      <c r="AR23" s="43">
        <f>IF(Table1[[#This Row],[Criterion J]]="yes",2,IF(Table1[[#This Row],[Criterion J]]="somewhat",1,0))</f>
        <v>0</v>
      </c>
      <c r="AS23" s="48">
        <f>Table1[[#This Row],[Aligned with Commercial and State Measure Sets]]+Table1[[#This Row],[Aligned with Federal Measure Sets Focused on Ambulatory Care ]]+Table1[[#This Row],[Aligned with National Hospital Measure Sets]]+Table1[[#This Row],[Aligned with Select State Measure Sets]]</f>
        <v>7</v>
      </c>
      <c r="AT23" s="48">
        <f>COUNTA(Table1[[#This Row],[1]:[
Set  B]])</f>
        <v>5</v>
      </c>
      <c r="AU23" s="48">
        <f>COUNTIF(Table1[[#This Row],[
Core Set of Children’s Health Care Quality Measures for Medicaid and CHIP (Child Core Set)
]:[CMS Medicare Part C &amp; D Star Ratings Measures]],"*yes*")</f>
        <v>2</v>
      </c>
      <c r="AV23" s="48">
        <f>COUNTIF(Table1[[#This Row],[
Joint Commission]:[
Medicare Hospital Compare]],"*yes*")</f>
        <v>0</v>
      </c>
      <c r="AW23" s="48">
        <f>COUNTIF(Table1[[#This Row],[
Oregon CCO Incentive Measures- Year Two, July 2014]:[
VT ACO Pilot Core Performance Measures for Payment and Reporting in Year One (January 16, 2014)]],"*Yes*")</f>
        <v>0</v>
      </c>
      <c r="AX23" s="43" t="s">
        <v>1</v>
      </c>
      <c r="AY23" s="43" t="s">
        <v>1</v>
      </c>
      <c r="AZ23" s="43" t="s">
        <v>1</v>
      </c>
      <c r="BA23" s="43" t="s">
        <v>1</v>
      </c>
      <c r="BB23" s="43" t="s">
        <v>1</v>
      </c>
      <c r="BC23" s="43"/>
      <c r="BD23" s="43"/>
      <c r="BE2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2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
      </c>
      <c r="BG2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2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Yes</v>
      </c>
      <c r="BI2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2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2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2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2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
      </c>
      <c r="BN2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23"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Yes (C01: 2016 only)</v>
      </c>
      <c r="BP2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2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2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2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2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
      </c>
      <c r="BU2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23"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
      </c>
      <c r="BW23"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row>
    <row r="24" spans="1:700" s="27" customFormat="1" ht="58.5" customHeight="1">
      <c r="A24" s="235">
        <v>19</v>
      </c>
      <c r="B24" s="68" t="str">
        <f>INDEX(Table48[[#All],[Measure Name]],MATCH(Table1[[#This Row],[NQF Number]],Table48[[#All],[NQF '#]],0))</f>
        <v xml:space="preserve">Cervical Cancer Screening
</v>
      </c>
      <c r="C24" s="69" t="s">
        <v>94</v>
      </c>
      <c r="D24" s="40" t="str">
        <f>INDEX(Table48[[#All],[Steward]],MATCH(Table1[[#This Row],[NQF Number]],Table48[[#All],[NQF '#]],0))</f>
        <v xml:space="preserve">NCQA </v>
      </c>
      <c r="E24" s="40" t="str">
        <f>IF(INDEX(Table48[[#All],[CMS Number]],MATCH(Table1[[#This Row],[NQF Number]],Table48[[#All],[NQF '#]],0))=0,"",INDEX(Table48[[#All],[CMS Number]],MATCH(Table1[[#This Row],[NQF Number]],Table48[[#All],[NQF '#]],0)))</f>
        <v>CMS124</v>
      </c>
      <c r="F24" s="40" t="str">
        <f>INDEX(Table48[[#All],[Description]],MATCH(Table1[[#This Row],[NQF Number]],Table48[[#All],[NQF '#]],0))</f>
        <v xml:space="preserve">
Percentage of women 21-64 years of age, who received one or more Pap tests to screen for cervical cancer.
</v>
      </c>
      <c r="G24" s="40" t="s">
        <v>2928</v>
      </c>
      <c r="H24" s="43" t="s">
        <v>2924</v>
      </c>
      <c r="I24" s="40" t="s">
        <v>2937</v>
      </c>
      <c r="J24" s="43" t="str">
        <f>INDEX(Table48[[#All],[Data Source]],MATCH(Table1[[#This Row],[NQF Number]],Table48[[#All],[NQF '#]],0))</f>
        <v>Claims and Clinical Data</v>
      </c>
      <c r="K24" s="43"/>
      <c r="L24" s="43"/>
      <c r="M24" s="44"/>
      <c r="N24" s="45">
        <f>SUM(Table1[[#This Row],[Criterion A2]:[Criterion J2]])</f>
        <v>6</v>
      </c>
      <c r="O24" s="46" t="s">
        <v>2965</v>
      </c>
      <c r="P24" s="46"/>
      <c r="Q24" s="46" t="s">
        <v>2965</v>
      </c>
      <c r="R24" s="46"/>
      <c r="S24" s="46" t="s">
        <v>1</v>
      </c>
      <c r="T24" s="46"/>
      <c r="U24" s="46" t="s">
        <v>11</v>
      </c>
      <c r="V24" s="46"/>
      <c r="W24" s="51" t="s">
        <v>11</v>
      </c>
      <c r="X24" s="46"/>
      <c r="Y24" s="46" t="s">
        <v>11</v>
      </c>
      <c r="Z24" s="46"/>
      <c r="AA24" s="46" t="s">
        <v>11</v>
      </c>
      <c r="AB24" s="46"/>
      <c r="AC24" s="46"/>
      <c r="AD24" s="46"/>
      <c r="AE24" s="46"/>
      <c r="AF24" s="46"/>
      <c r="AG24" s="46"/>
      <c r="AH24" s="46"/>
      <c r="AI24" s="49">
        <f>IF(Table1[[#This Row],[Criterion A]]="yes",2,IF(Table1[[#This Row],[Criterion A]]="somewhat",1,0))</f>
        <v>2</v>
      </c>
      <c r="AJ24" s="43">
        <f>IF(Table1[[#This Row],[Criterion B]]="yes",2,IF(Table1[[#This Row],[Criterion B]]="somewhat",1,0))</f>
        <v>2</v>
      </c>
      <c r="AK24" s="43">
        <f>IF(Table1[[#This Row],[Criterion C]]="yes",2,IF(Table1[[#This Row],[Criterion C]]="somewhat",1,0))</f>
        <v>2</v>
      </c>
      <c r="AL24" s="43">
        <f>IF(Table1[[#This Row],[Criterion D]]="yes",2,IF(Table1[[#This Row],[Criterion D]]="somewhat",1,0))</f>
        <v>0</v>
      </c>
      <c r="AM24" s="43">
        <f>IF(Table1[[#This Row],[Criterion E]]="yes",2,IF(Table1[[#This Row],[Criterion E]]="somewhat",1,0))</f>
        <v>0</v>
      </c>
      <c r="AN24" s="43">
        <f>IF(Table1[[#This Row],[Criterion F]]="yes",2,IF(Table1[[#This Row],[Criterion F]]="somewhat",1,0))</f>
        <v>0</v>
      </c>
      <c r="AO24" s="43">
        <f>IF(Table1[[#This Row],[Criterion G]]="yes",2,IF(Table1[[#This Row],[Criterion G]]="somewhat",1,0))</f>
        <v>0</v>
      </c>
      <c r="AP24" s="43">
        <f>IF(Table1[[#This Row],[Criterion H]]="yes",2,IF(Table1[[#This Row],[Criterion H]]="somewhat",1,0))</f>
        <v>0</v>
      </c>
      <c r="AQ24" s="43">
        <f>IF(Table1[[#This Row],[Criterion I]]="yes",2,IF(Table1[[#This Row],[Criterion I]]="somewhat",1,0))</f>
        <v>0</v>
      </c>
      <c r="AR24" s="43">
        <f>IF(Table1[[#This Row],[Criterion J]]="yes",2,IF(Table1[[#This Row],[Criterion J]]="somewhat",1,0))</f>
        <v>0</v>
      </c>
      <c r="AS24" s="48">
        <f>Table1[[#This Row],[Aligned with Commercial and State Measure Sets]]+Table1[[#This Row],[Aligned with Federal Measure Sets Focused on Ambulatory Care ]]+Table1[[#This Row],[Aligned with National Hospital Measure Sets]]+Table1[[#This Row],[Aligned with Select State Measure Sets]]</f>
        <v>8</v>
      </c>
      <c r="AT24" s="48">
        <f>COUNTA(Table1[[#This Row],[1]:[
Set  B]])</f>
        <v>5</v>
      </c>
      <c r="AU24" s="48">
        <f>COUNTIF(Table1[[#This Row],[
Core Set of Children’s Health Care Quality Measures for Medicaid and CHIP (Child Core Set)
]:[CMS Medicare Part C &amp; D Star Ratings Measures]],"*yes*")</f>
        <v>2</v>
      </c>
      <c r="AV24" s="48">
        <f>COUNTIF(Table1[[#This Row],[
Joint Commission]:[
Medicare Hospital Compare]],"*yes*")</f>
        <v>0</v>
      </c>
      <c r="AW24" s="48">
        <f>COUNTIF(Table1[[#This Row],[
Oregon CCO Incentive Measures- Year Two, July 2014]:[
VT ACO Pilot Core Performance Measures for Payment and Reporting in Year One (January 16, 2014)]],"*Yes*")</f>
        <v>1</v>
      </c>
      <c r="AX24" s="43" t="s">
        <v>1</v>
      </c>
      <c r="AY24" s="43" t="s">
        <v>1</v>
      </c>
      <c r="AZ24" s="43" t="s">
        <v>1</v>
      </c>
      <c r="BA24" s="43" t="s">
        <v>1</v>
      </c>
      <c r="BB24" s="43" t="s">
        <v>1</v>
      </c>
      <c r="BC24" s="43"/>
      <c r="BD24" s="43"/>
      <c r="BE2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2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
      </c>
      <c r="BG2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2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Yes</v>
      </c>
      <c r="BI2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2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2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2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2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Yes (309) 2014 EHR</v>
      </c>
      <c r="BN2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24"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2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2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2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2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2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Yes</v>
      </c>
      <c r="BU2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24"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Yes</v>
      </c>
      <c r="BW24"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Yes</v>
      </c>
    </row>
    <row r="25" spans="1:700" s="31" customFormat="1" ht="50.1" customHeight="1">
      <c r="A25" s="235">
        <v>20</v>
      </c>
      <c r="B25" s="68" t="str">
        <f>INDEX(Table48[[#All],[Measure Name]],MATCH(Table1[[#This Row],[NQF Number]],Table48[[#All],[NQF '#]],0))</f>
        <v>Chlamydia Screening</v>
      </c>
      <c r="C25" s="69" t="s">
        <v>101</v>
      </c>
      <c r="D25" s="40" t="str">
        <f>INDEX(Table48[[#All],[Steward]],MATCH(Table1[[#This Row],[NQF Number]],Table48[[#All],[NQF '#]],0))</f>
        <v xml:space="preserve">NCQA </v>
      </c>
      <c r="E25" s="40" t="str">
        <f>IF(INDEX(Table48[[#All],[CMS Number]],MATCH(Table1[[#This Row],[NQF Number]],Table48[[#All],[NQF '#]],0))=0,"",INDEX(Table48[[#All],[CMS Number]],MATCH(Table1[[#This Row],[NQF Number]],Table48[[#All],[NQF '#]],0)))</f>
        <v>CMS153</v>
      </c>
      <c r="F25" s="40" t="str">
        <f>INDEX(Table48[[#All],[Description]],MATCH(Table1[[#This Row],[NQF Number]],Table48[[#All],[NQF '#]],0))</f>
        <v xml:space="preserve">
Percentage of women ages 16 to 24 that were identified as sexually active and had at least one test for Chlamydia during the measurement year 
</v>
      </c>
      <c r="G25" s="40" t="s">
        <v>2928</v>
      </c>
      <c r="H25" s="42" t="s">
        <v>2924</v>
      </c>
      <c r="I25" s="40" t="s">
        <v>2938</v>
      </c>
      <c r="J25" s="43" t="str">
        <f>INDEX(Table48[[#All],[Data Source]],MATCH(Table1[[#This Row],[NQF Number]],Table48[[#All],[NQF '#]],0))</f>
        <v>Claims</v>
      </c>
      <c r="K25" s="43"/>
      <c r="L25" s="43"/>
      <c r="M25" s="44"/>
      <c r="N25" s="45">
        <f>SUM(Table1[[#This Row],[Criterion A2]:[Criterion J2]])</f>
        <v>9</v>
      </c>
      <c r="O25" s="46" t="s">
        <v>2965</v>
      </c>
      <c r="P25" s="47"/>
      <c r="Q25" s="46" t="s">
        <v>2965</v>
      </c>
      <c r="R25" s="50"/>
      <c r="S25" s="50" t="s">
        <v>1</v>
      </c>
      <c r="T25" s="50"/>
      <c r="U25" s="50" t="s">
        <v>1</v>
      </c>
      <c r="V25" s="50"/>
      <c r="W25" s="51" t="s">
        <v>24</v>
      </c>
      <c r="X25" s="50"/>
      <c r="Y25" s="46" t="s">
        <v>11</v>
      </c>
      <c r="Z25" s="46"/>
      <c r="AA25" s="46" t="s">
        <v>11</v>
      </c>
      <c r="AB25" s="46"/>
      <c r="AC25" s="46"/>
      <c r="AD25" s="46"/>
      <c r="AE25" s="46"/>
      <c r="AF25" s="46"/>
      <c r="AG25" s="46"/>
      <c r="AH25" s="46"/>
      <c r="AI25" s="49">
        <f>IF(Table1[[#This Row],[Criterion A]]="yes",2,IF(Table1[[#This Row],[Criterion A]]="somewhat",1,0))</f>
        <v>2</v>
      </c>
      <c r="AJ25" s="43">
        <f>IF(Table1[[#This Row],[Criterion B]]="yes",2,IF(Table1[[#This Row],[Criterion B]]="somewhat",1,0))</f>
        <v>2</v>
      </c>
      <c r="AK25" s="43">
        <f>IF(Table1[[#This Row],[Criterion C]]="yes",2,IF(Table1[[#This Row],[Criterion C]]="somewhat",1,0))</f>
        <v>2</v>
      </c>
      <c r="AL25" s="43">
        <f>IF(Table1[[#This Row],[Criterion D]]="yes",2,IF(Table1[[#This Row],[Criterion D]]="somewhat",1,0))</f>
        <v>2</v>
      </c>
      <c r="AM25" s="43">
        <f>IF(Table1[[#This Row],[Criterion E]]="yes",2,IF(Table1[[#This Row],[Criterion E]]="somewhat",1,0))</f>
        <v>1</v>
      </c>
      <c r="AN25" s="43">
        <f>IF(Table1[[#This Row],[Criterion F]]="yes",2,IF(Table1[[#This Row],[Criterion F]]="somewhat",1,0))</f>
        <v>0</v>
      </c>
      <c r="AO25" s="43">
        <f>IF(Table1[[#This Row],[Criterion G]]="yes",2,IF(Table1[[#This Row],[Criterion G]]="somewhat",1,0))</f>
        <v>0</v>
      </c>
      <c r="AP25" s="43">
        <f>IF(Table1[[#This Row],[Criterion H]]="yes",2,IF(Table1[[#This Row],[Criterion H]]="somewhat",1,0))</f>
        <v>0</v>
      </c>
      <c r="AQ25" s="43">
        <f>IF(Table1[[#This Row],[Criterion I]]="yes",2,IF(Table1[[#This Row],[Criterion I]]="somewhat",1,0))</f>
        <v>0</v>
      </c>
      <c r="AR25" s="43">
        <f>IF(Table1[[#This Row],[Criterion J]]="yes",2,IF(Table1[[#This Row],[Criterion J]]="somewhat",1,0))</f>
        <v>0</v>
      </c>
      <c r="AS25" s="48">
        <f>Table1[[#This Row],[Aligned with Commercial and State Measure Sets]]+Table1[[#This Row],[Aligned with Federal Measure Sets Focused on Ambulatory Care ]]+Table1[[#This Row],[Aligned with National Hospital Measure Sets]]+Table1[[#This Row],[Aligned with Select State Measure Sets]]</f>
        <v>8</v>
      </c>
      <c r="AT25" s="48">
        <f>COUNTA(Table1[[#This Row],[1]:[
Set  B]])</f>
        <v>2</v>
      </c>
      <c r="AU25" s="48">
        <f>COUNTIF(Table1[[#This Row],[
Core Set of Children’s Health Care Quality Measures for Medicaid and CHIP (Child Core Set)
]:[CMS Medicare Part C &amp; D Star Ratings Measures]],"*yes*")</f>
        <v>4</v>
      </c>
      <c r="AV25" s="48">
        <f>COUNTIF(Table1[[#This Row],[
Joint Commission]:[
Medicare Hospital Compare]],"*yes*")</f>
        <v>0</v>
      </c>
      <c r="AW25" s="48">
        <f>COUNTIF(Table1[[#This Row],[
Oregon CCO Incentive Measures- Year Two, July 2014]:[
VT ACO Pilot Core Performance Measures for Payment and Reporting in Year One (January 16, 2014)]],"*Yes*")</f>
        <v>2</v>
      </c>
      <c r="AX25" s="43"/>
      <c r="AY25" s="43"/>
      <c r="AZ25" s="43" t="s">
        <v>1</v>
      </c>
      <c r="BA25" s="43" t="s">
        <v>1</v>
      </c>
      <c r="BB25" s="43"/>
      <c r="BC25" s="43"/>
      <c r="BD25" s="43"/>
      <c r="BE2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Yes</v>
      </c>
      <c r="BF2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
      </c>
      <c r="BG2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2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Yes</v>
      </c>
      <c r="BI2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2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2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xml:space="preserve"> Yes (CMS153 - pediatric)</v>
      </c>
      <c r="BL2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2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Yes (310) 2014 EHR</v>
      </c>
      <c r="BN2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25"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2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2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2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2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2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Yes</v>
      </c>
      <c r="BU2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Yes</v>
      </c>
      <c r="BV25"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Yes</v>
      </c>
      <c r="BW25"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row>
    <row r="26" spans="1:700" s="27" customFormat="1" ht="50.1" customHeight="1">
      <c r="A26" s="235">
        <v>21</v>
      </c>
      <c r="B26" s="68" t="str">
        <f>INDEX(Table48[[#All],[Measure Name]],MATCH(Table1[[#This Row],[NQF Number]],Table48[[#All],[NQF '#]],0))</f>
        <v>Colorectal Cancer Screening</v>
      </c>
      <c r="C26" s="69" t="s">
        <v>45</v>
      </c>
      <c r="D26" s="40" t="str">
        <f>INDEX(Table48[[#All],[Steward]],MATCH(Table1[[#This Row],[NQF Number]],Table48[[#All],[NQF '#]],0))</f>
        <v xml:space="preserve">NCQA </v>
      </c>
      <c r="E26" s="40" t="str">
        <f>IF(INDEX(Table48[[#All],[CMS Number]],MATCH(Table1[[#This Row],[NQF Number]],Table48[[#All],[NQF '#]],0))=0,"",INDEX(Table48[[#All],[CMS Number]],MATCH(Table1[[#This Row],[NQF Number]],Table48[[#All],[NQF '#]],0)))</f>
        <v>CMS130</v>
      </c>
      <c r="F26" s="40" t="str">
        <f>INDEX(Table48[[#All],[Description]],MATCH(Table1[[#This Row],[NQF Number]],Table48[[#All],[NQF '#]],0))</f>
        <v xml:space="preserve">
Percentage of adults 50-75 years of age who had appropriate screening for colorectal cancer.
</v>
      </c>
      <c r="G26" s="41" t="s">
        <v>2928</v>
      </c>
      <c r="H26" s="42" t="s">
        <v>2924</v>
      </c>
      <c r="I26" s="41" t="s">
        <v>2939</v>
      </c>
      <c r="J26" s="43" t="str">
        <f>INDEX(Table48[[#All],[Data Source]],MATCH(Table1[[#This Row],[NQF Number]],Table48[[#All],[NQF '#]],0))</f>
        <v>Claims and Clinical Data</v>
      </c>
      <c r="K26" s="43"/>
      <c r="L26" s="43"/>
      <c r="M26" s="44"/>
      <c r="N26" s="45">
        <f>SUM(Table1[[#This Row],[Criterion A2]:[Criterion J2]])</f>
        <v>10</v>
      </c>
      <c r="O26" s="46" t="s">
        <v>2965</v>
      </c>
      <c r="P26" s="46"/>
      <c r="Q26" s="46" t="s">
        <v>2965</v>
      </c>
      <c r="R26" s="50"/>
      <c r="S26" s="50" t="s">
        <v>1</v>
      </c>
      <c r="T26" s="50"/>
      <c r="U26" s="50" t="s">
        <v>1</v>
      </c>
      <c r="V26" s="50"/>
      <c r="W26" s="51" t="s">
        <v>11</v>
      </c>
      <c r="X26" s="50"/>
      <c r="Y26" s="46" t="s">
        <v>11</v>
      </c>
      <c r="Z26" s="46"/>
      <c r="AA26" s="46" t="s">
        <v>1</v>
      </c>
      <c r="AB26" s="46"/>
      <c r="AC26" s="46"/>
      <c r="AD26" s="46"/>
      <c r="AE26" s="46"/>
      <c r="AF26" s="46"/>
      <c r="AG26" s="46"/>
      <c r="AH26" s="46"/>
      <c r="AI26" s="49">
        <f>IF(Table1[[#This Row],[Criterion A]]="yes",2,IF(Table1[[#This Row],[Criterion A]]="somewhat",1,0))</f>
        <v>2</v>
      </c>
      <c r="AJ26" s="43">
        <f>IF(Table1[[#This Row],[Criterion B]]="yes",2,IF(Table1[[#This Row],[Criterion B]]="somewhat",1,0))</f>
        <v>2</v>
      </c>
      <c r="AK26" s="43">
        <f>IF(Table1[[#This Row],[Criterion C]]="yes",2,IF(Table1[[#This Row],[Criterion C]]="somewhat",1,0))</f>
        <v>2</v>
      </c>
      <c r="AL26" s="43">
        <f>IF(Table1[[#This Row],[Criterion D]]="yes",2,IF(Table1[[#This Row],[Criterion D]]="somewhat",1,0))</f>
        <v>2</v>
      </c>
      <c r="AM26" s="43">
        <f>IF(Table1[[#This Row],[Criterion E]]="yes",2,IF(Table1[[#This Row],[Criterion E]]="somewhat",1,0))</f>
        <v>0</v>
      </c>
      <c r="AN26" s="43">
        <f>IF(Table1[[#This Row],[Criterion F]]="yes",2,IF(Table1[[#This Row],[Criterion F]]="somewhat",1,0))</f>
        <v>0</v>
      </c>
      <c r="AO26" s="43">
        <f>IF(Table1[[#This Row],[Criterion G]]="yes",2,IF(Table1[[#This Row],[Criterion G]]="somewhat",1,0))</f>
        <v>2</v>
      </c>
      <c r="AP26" s="43">
        <f>IF(Table1[[#This Row],[Criterion H]]="yes",2,IF(Table1[[#This Row],[Criterion H]]="somewhat",1,0))</f>
        <v>0</v>
      </c>
      <c r="AQ26" s="43">
        <f>IF(Table1[[#This Row],[Criterion I]]="yes",2,IF(Table1[[#This Row],[Criterion I]]="somewhat",1,0))</f>
        <v>0</v>
      </c>
      <c r="AR26" s="43">
        <f>IF(Table1[[#This Row],[Criterion J]]="yes",2,IF(Table1[[#This Row],[Criterion J]]="somewhat",1,0))</f>
        <v>0</v>
      </c>
      <c r="AS26" s="48">
        <f>Table1[[#This Row],[Aligned with Commercial and State Measure Sets]]+Table1[[#This Row],[Aligned with Federal Measure Sets Focused on Ambulatory Care ]]+Table1[[#This Row],[Aligned with National Hospital Measure Sets]]+Table1[[#This Row],[Aligned with Select State Measure Sets]]</f>
        <v>11</v>
      </c>
      <c r="AT26" s="48">
        <f>COUNTA(Table1[[#This Row],[1]:[
Set  B]])</f>
        <v>3</v>
      </c>
      <c r="AU26" s="48">
        <f>COUNTIF(Table1[[#This Row],[
Core Set of Children’s Health Care Quality Measures for Medicaid and CHIP (Child Core Set)
]:[CMS Medicare Part C &amp; D Star Ratings Measures]],"*yes*")</f>
        <v>5</v>
      </c>
      <c r="AV26" s="48">
        <f>COUNTIF(Table1[[#This Row],[
Joint Commission]:[
Medicare Hospital Compare]],"*yes*")</f>
        <v>0</v>
      </c>
      <c r="AW26" s="48">
        <f>COUNTIF(Table1[[#This Row],[
Oregon CCO Incentive Measures- Year Two, July 2014]:[
VT ACO Pilot Core Performance Measures for Payment and Reporting in Year One (January 16, 2014)]],"*Yes*")</f>
        <v>3</v>
      </c>
      <c r="AX26" s="43" t="s">
        <v>1</v>
      </c>
      <c r="AY26" s="43"/>
      <c r="AZ26" s="43"/>
      <c r="BA26" s="43" t="s">
        <v>1</v>
      </c>
      <c r="BB26" s="43" t="s">
        <v>1</v>
      </c>
      <c r="BC26" s="43"/>
      <c r="BD26" s="43"/>
      <c r="BE2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2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Yes (6)</v>
      </c>
      <c r="BG2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2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2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Yes (ACO 19)</v>
      </c>
      <c r="BJ2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Yes</v>
      </c>
      <c r="BK2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2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2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Yes (113) 2014 EHR</v>
      </c>
      <c r="BN2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26"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Yes (C01: 2015 and C02: 2016)</v>
      </c>
      <c r="BP2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2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2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2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Yes</v>
      </c>
      <c r="BT2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Yes</v>
      </c>
      <c r="BU2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Yes</v>
      </c>
      <c r="BV26"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Yes</v>
      </c>
      <c r="BW26"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Yes</v>
      </c>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row>
    <row r="27" spans="1:700" s="27" customFormat="1" ht="50.1" customHeight="1">
      <c r="A27" s="235">
        <v>22</v>
      </c>
      <c r="B27" s="105" t="str">
        <f>INDEX(Table48[[#All],[Measure Name]],MATCH(Table1[[#This Row],[NQF Number]],Table48[[#All],[NQF '#]],0))</f>
        <v xml:space="preserve">Influenza Immunization
</v>
      </c>
      <c r="C27" s="69" t="s">
        <v>50</v>
      </c>
      <c r="D27" s="40" t="str">
        <f>INDEX(Table48[[#All],[Steward]],MATCH(Table1[[#This Row],[NQF Number]],Table48[[#All],[NQF '#]],0))</f>
        <v>AMA-PCPI</v>
      </c>
      <c r="E27" s="40" t="str">
        <f>IF(INDEX(Table48[[#All],[CMS Number]],MATCH(Table1[[#This Row],[NQF Number]],Table48[[#All],[NQF '#]],0))=0,"",INDEX(Table48[[#All],[CMS Number]],MATCH(Table1[[#This Row],[NQF Number]],Table48[[#All],[NQF '#]],0)))</f>
        <v>CMS147</v>
      </c>
      <c r="F27" s="75" t="str">
        <f>INDEX(Table48[[#All],[Description]],MATCH(Table1[[#This Row],[NQF Number]],Table48[[#All],[NQF '#]],0))</f>
        <v xml:space="preserve">
Percentage of patients aged 6 months and older seen for a visit between October 1 and March 31 who received an influenza immunization OR who reported previous receipt of an influenza immunization
</v>
      </c>
      <c r="G27" s="41" t="s">
        <v>2928</v>
      </c>
      <c r="H27" s="43" t="s">
        <v>2924</v>
      </c>
      <c r="I27" s="40" t="s">
        <v>2933</v>
      </c>
      <c r="J27" s="43" t="str">
        <f>INDEX(Table48[[#All],[Data Source]],MATCH(Table1[[#This Row],[NQF Number]],Table48[[#All],[NQF '#]],0))</f>
        <v>Claims and Clinical Data</v>
      </c>
      <c r="K27" s="43"/>
      <c r="L27" s="43"/>
      <c r="M27" s="44"/>
      <c r="N27" s="45">
        <f>SUM(Table1[[#This Row],[Criterion A2]:[Criterion J2]])</f>
        <v>4</v>
      </c>
      <c r="O27" s="46" t="s">
        <v>2965</v>
      </c>
      <c r="P27" s="46"/>
      <c r="Q27" s="46" t="s">
        <v>2965</v>
      </c>
      <c r="R27" s="50"/>
      <c r="S27" s="50" t="s">
        <v>2966</v>
      </c>
      <c r="T27" s="50"/>
      <c r="U27" s="50"/>
      <c r="V27" s="50"/>
      <c r="W27" s="51"/>
      <c r="X27" s="50"/>
      <c r="Y27" s="46" t="s">
        <v>11</v>
      </c>
      <c r="Z27" s="46"/>
      <c r="AA27" s="46"/>
      <c r="AB27" s="46"/>
      <c r="AC27" s="46"/>
      <c r="AD27" s="46"/>
      <c r="AE27" s="46"/>
      <c r="AF27" s="46"/>
      <c r="AG27" s="46"/>
      <c r="AH27" s="46"/>
      <c r="AI27" s="49">
        <f>IF(Table1[[#This Row],[Criterion A]]="yes",2,IF(Table1[[#This Row],[Criterion A]]="somewhat",1,0))</f>
        <v>2</v>
      </c>
      <c r="AJ27" s="43">
        <f>IF(Table1[[#This Row],[Criterion B]]="yes",2,IF(Table1[[#This Row],[Criterion B]]="somewhat",1,0))</f>
        <v>2</v>
      </c>
      <c r="AK27" s="43">
        <f>IF(Table1[[#This Row],[Criterion C]]="yes",2,IF(Table1[[#This Row],[Criterion C]]="somewhat",1,0))</f>
        <v>0</v>
      </c>
      <c r="AL27" s="43">
        <f>IF(Table1[[#This Row],[Criterion D]]="yes",2,IF(Table1[[#This Row],[Criterion D]]="somewhat",1,0))</f>
        <v>0</v>
      </c>
      <c r="AM27" s="43">
        <f>IF(Table1[[#This Row],[Criterion E]]="yes",2,IF(Table1[[#This Row],[Criterion E]]="somewhat",1,0))</f>
        <v>0</v>
      </c>
      <c r="AN27" s="43">
        <f>IF(Table1[[#This Row],[Criterion F]]="yes",2,IF(Table1[[#This Row],[Criterion F]]="somewhat",1,0))</f>
        <v>0</v>
      </c>
      <c r="AO27" s="43">
        <f>IF(Table1[[#This Row],[Criterion G]]="yes",2,IF(Table1[[#This Row],[Criterion G]]="somewhat",1,0))</f>
        <v>0</v>
      </c>
      <c r="AP27" s="43">
        <f>IF(Table1[[#This Row],[Criterion H]]="yes",2,IF(Table1[[#This Row],[Criterion H]]="somewhat",1,0))</f>
        <v>0</v>
      </c>
      <c r="AQ27" s="43">
        <f>IF(Table1[[#This Row],[Criterion I]]="yes",2,IF(Table1[[#This Row],[Criterion I]]="somewhat",1,0))</f>
        <v>0</v>
      </c>
      <c r="AR27" s="43">
        <f>IF(Table1[[#This Row],[Criterion J]]="yes",2,IF(Table1[[#This Row],[Criterion J]]="somewhat",1,0))</f>
        <v>0</v>
      </c>
      <c r="AS27" s="48">
        <f>Table1[[#This Row],[Aligned with Commercial and State Measure Sets]]+Table1[[#This Row],[Aligned with Federal Measure Sets Focused on Ambulatory Care ]]+Table1[[#This Row],[Aligned with National Hospital Measure Sets]]+Table1[[#This Row],[Aligned with Select State Measure Sets]]</f>
        <v>6</v>
      </c>
      <c r="AT27" s="48">
        <f>COUNTA(Table1[[#This Row],[1]:[
Set  B]])</f>
        <v>1</v>
      </c>
      <c r="AU27" s="48">
        <f>COUNTIF(Table1[[#This Row],[
Core Set of Children’s Health Care Quality Measures for Medicaid and CHIP (Child Core Set)
]:[CMS Medicare Part C &amp; D Star Ratings Measures]],"*yes*")</f>
        <v>5</v>
      </c>
      <c r="AV27" s="48">
        <f>COUNTIF(Table1[[#This Row],[
Joint Commission]:[
Medicare Hospital Compare]],"*yes*")</f>
        <v>0</v>
      </c>
      <c r="AW27" s="48">
        <f>COUNTIF(Table1[[#This Row],[
Oregon CCO Incentive Measures- Year Two, July 2014]:[
VT ACO Pilot Core Performance Measures for Payment and Reporting in Year One (January 16, 2014)]],"*Yes*")</f>
        <v>0</v>
      </c>
      <c r="AX27" s="43"/>
      <c r="AY27" s="43"/>
      <c r="AZ27" s="43" t="s">
        <v>1</v>
      </c>
      <c r="BA27" s="43"/>
      <c r="BB27" s="43"/>
      <c r="BC27" s="43"/>
      <c r="BD27" s="43"/>
      <c r="BE2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2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Yes (3)</v>
      </c>
      <c r="BG2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2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2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Yes (ACO 14)</v>
      </c>
      <c r="BJ2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Yes</v>
      </c>
      <c r="BK2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Yes (CMS147)</v>
      </c>
      <c r="BL2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2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Yes (110) 2014 EHR &amp; Cross-Cutting</v>
      </c>
      <c r="BN2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27"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2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2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2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2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2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
      </c>
      <c r="BU2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27"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Yes</v>
      </c>
      <c r="BW27"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row>
    <row r="28" spans="1:700" s="27" customFormat="1" ht="50.1" customHeight="1">
      <c r="A28" s="235">
        <v>23</v>
      </c>
      <c r="B28" s="68" t="str">
        <f>INDEX(Table48[[#All],[Measure Name]],MATCH(Table1[[#This Row],[NQF Number]],Table48[[#All],[NQF '#]],0))</f>
        <v xml:space="preserve">
Human Papillomavirus (HPV) Vaccine for 
Female Adolescents
</v>
      </c>
      <c r="C28" s="323" t="s">
        <v>205</v>
      </c>
      <c r="D28" s="40" t="str">
        <f>INDEX(Table48[[#All],[Steward]],MATCH(Table1[[#This Row],[NQF Number]],Table48[[#All],[NQF '#]],0))</f>
        <v>NCQA</v>
      </c>
      <c r="E28" s="40" t="str">
        <f>IF(INDEX(Table48[[#All],[CMS Number]],MATCH(Table1[[#This Row],[NQF Number]],Table48[[#All],[NQF '#]],0))=0,"",INDEX(Table48[[#All],[CMS Number]],MATCH(Table1[[#This Row],[NQF Number]],Table48[[#All],[NQF '#]],0)))</f>
        <v/>
      </c>
      <c r="F28" s="40" t="str">
        <f>INDEX(Table48[[#All],[Description]],MATCH(Table1[[#This Row],[NQF Number]],Table48[[#All],[NQF '#]],0))</f>
        <v xml:space="preserve">
Percentage of female adolescents 13 years of age who had three doses of the human papillomavirus (HPV) vaccine by their 13th birthday.</v>
      </c>
      <c r="G28" s="41" t="s">
        <v>2928</v>
      </c>
      <c r="H28" s="43" t="s">
        <v>2924</v>
      </c>
      <c r="I28" s="40" t="s">
        <v>2940</v>
      </c>
      <c r="J28" s="43" t="str">
        <f>INDEX(Table48[[#All],[Data Source]],MATCH(Table1[[#This Row],[NQF Number]],Table48[[#All],[NQF '#]],0))</f>
        <v>Claims and Clinical Data</v>
      </c>
      <c r="K28" s="43"/>
      <c r="L28" s="43"/>
      <c r="M28" s="43"/>
      <c r="N28" s="45">
        <f>SUM(Table1[[#This Row],[Criterion A2]:[Criterion J2]])</f>
        <v>6</v>
      </c>
      <c r="O28" s="46" t="s">
        <v>2965</v>
      </c>
      <c r="P28" s="46"/>
      <c r="Q28" s="46" t="s">
        <v>2965</v>
      </c>
      <c r="R28" s="50"/>
      <c r="S28" s="50" t="s">
        <v>1</v>
      </c>
      <c r="T28" s="50"/>
      <c r="U28" s="50"/>
      <c r="V28" s="50"/>
      <c r="W28" s="51"/>
      <c r="X28" s="50"/>
      <c r="Y28" s="46" t="s">
        <v>11</v>
      </c>
      <c r="Z28" s="46"/>
      <c r="AA28" s="46"/>
      <c r="AB28" s="46"/>
      <c r="AC28" s="46"/>
      <c r="AD28" s="46"/>
      <c r="AE28" s="46"/>
      <c r="AF28" s="46"/>
      <c r="AG28" s="46"/>
      <c r="AH28" s="46"/>
      <c r="AI28" s="43">
        <f>IF(Table1[[#This Row],[Criterion A]]="yes",2,IF(Table1[[#This Row],[Criterion A]]="somewhat",1,0))</f>
        <v>2</v>
      </c>
      <c r="AJ28" s="43">
        <f>IF(Table1[[#This Row],[Criterion B]]="yes",2,IF(Table1[[#This Row],[Criterion B]]="somewhat",1,0))</f>
        <v>2</v>
      </c>
      <c r="AK28" s="43">
        <f>IF(Table1[[#This Row],[Criterion C]]="yes",2,IF(Table1[[#This Row],[Criterion C]]="somewhat",1,0))</f>
        <v>2</v>
      </c>
      <c r="AL28" s="43">
        <f>IF(Table1[[#This Row],[Criterion D]]="yes",2,IF(Table1[[#This Row],[Criterion D]]="somewhat",1,0))</f>
        <v>0</v>
      </c>
      <c r="AM28" s="43">
        <f>IF(Table1[[#This Row],[Criterion E]]="yes",2,IF(Table1[[#This Row],[Criterion E]]="somewhat",1,0))</f>
        <v>0</v>
      </c>
      <c r="AN28" s="43">
        <f>IF(Table1[[#This Row],[Criterion F]]="yes",2,IF(Table1[[#This Row],[Criterion F]]="somewhat",1,0))</f>
        <v>0</v>
      </c>
      <c r="AO28" s="43">
        <f>IF(Table1[[#This Row],[Criterion G]]="yes",2,IF(Table1[[#This Row],[Criterion G]]="somewhat",1,0))</f>
        <v>0</v>
      </c>
      <c r="AP28" s="43">
        <f>IF(Table1[[#This Row],[Criterion H]]="yes",2,IF(Table1[[#This Row],[Criterion H]]="somewhat",1,0))</f>
        <v>0</v>
      </c>
      <c r="AQ28" s="43">
        <f>IF(Table1[[#This Row],[Criterion I]]="yes",2,IF(Table1[[#This Row],[Criterion I]]="somewhat",1,0))</f>
        <v>0</v>
      </c>
      <c r="AR28" s="43">
        <f>IF(Table1[[#This Row],[Criterion J]]="yes",2,IF(Table1[[#This Row],[Criterion J]]="somewhat",1,0))</f>
        <v>0</v>
      </c>
      <c r="AS28" s="48">
        <f>Table1[[#This Row],[Aligned with Commercial and State Measure Sets]]+Table1[[#This Row],[Aligned with Federal Measure Sets Focused on Ambulatory Care ]]+Table1[[#This Row],[Aligned with National Hospital Measure Sets]]+Table1[[#This Row],[Aligned with Select State Measure Sets]]</f>
        <v>2</v>
      </c>
      <c r="AT28" s="48">
        <f>COUNTA(Table1[[#This Row],[1]:[
Set  B]])</f>
        <v>1</v>
      </c>
      <c r="AU28" s="48">
        <f>COUNTIF(Table1[[#This Row],[
Core Set of Children’s Health Care Quality Measures for Medicaid and CHIP (Child Core Set)
]:[CMS Medicare Part C &amp; D Star Ratings Measures]],"*yes*")</f>
        <v>1</v>
      </c>
      <c r="AV28" s="48">
        <f>COUNTIF(Table1[[#This Row],[
Joint Commission]:[
Medicare Hospital Compare]],"*yes*")</f>
        <v>0</v>
      </c>
      <c r="AW28" s="48">
        <f>COUNTIF(Table1[[#This Row],[
Oregon CCO Incentive Measures- Year Two, July 2014]:[
VT ACO Pilot Core Performance Measures for Payment and Reporting in Year One (January 16, 2014)]],"*Yes*")</f>
        <v>0</v>
      </c>
      <c r="AX28" s="43"/>
      <c r="AY28" s="43"/>
      <c r="AZ28" s="43"/>
      <c r="BA28" s="43" t="s">
        <v>1</v>
      </c>
      <c r="BB28" s="43"/>
      <c r="BC28" s="43"/>
      <c r="BD28" s="43"/>
      <c r="BE2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Yes</v>
      </c>
      <c r="BF2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
      </c>
      <c r="BG2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2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2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2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2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2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2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
      </c>
      <c r="BN2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28"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2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2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2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2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2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
      </c>
      <c r="BU2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28"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Yes</v>
      </c>
      <c r="BW28"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32"/>
      <c r="CW28" s="32"/>
      <c r="CX28" s="32"/>
      <c r="CY28" s="32"/>
      <c r="CZ28" s="32"/>
      <c r="DA28" s="32"/>
      <c r="DB28" s="32"/>
      <c r="DC28" s="32"/>
      <c r="DD28" s="32"/>
      <c r="DE28" s="32"/>
      <c r="DF28" s="32"/>
    </row>
    <row r="29" spans="1:700" s="27" customFormat="1" ht="50.1" customHeight="1">
      <c r="A29" s="235">
        <v>24</v>
      </c>
      <c r="B29" s="68" t="s">
        <v>2916</v>
      </c>
      <c r="C29" s="69" t="s">
        <v>40</v>
      </c>
      <c r="D29" s="40" t="s">
        <v>115</v>
      </c>
      <c r="E29" s="40" t="str">
        <f>IF(INDEX(Table48[[#All],[CMS Number]],MATCH(Table1[[#This Row],[NQF Number]],Table48[[#All],[NQF '#]],0))=0,"",INDEX(Table48[[#All],[CMS Number]],MATCH(Table1[[#This Row],[NQF Number]],Table48[[#All],[NQF '#]],0)))</f>
        <v>CMS155</v>
      </c>
      <c r="F29" s="40" t="str">
        <f>INDEX(Table48[[#All],[Description]],MATCH(Table1[[#This Row],[NQF Number]],Table48[[#All],[NQF '#]],0))</f>
        <v xml:space="preserve">
Percentage of children ages 3 to 17 that had an outpatient visit with a primary care practitioner (PCP) or obstetrical/gynecological (OB/GYN) practitioner and whose weight is classified based on body mass index percentile for age and gender</v>
      </c>
      <c r="G29" s="41" t="s">
        <v>2928</v>
      </c>
      <c r="H29" s="42" t="s">
        <v>2924</v>
      </c>
      <c r="I29" s="40" t="s">
        <v>2941</v>
      </c>
      <c r="J29" s="43" t="str">
        <f>INDEX(Table48[[#All],[Data Source]],MATCH(Table1[[#This Row],[NQF Number]],Table48[[#All],[NQF '#]],0))</f>
        <v>Claims and Clinical Data</v>
      </c>
      <c r="K29" s="43"/>
      <c r="L29" s="43"/>
      <c r="M29" s="44"/>
      <c r="N29" s="45">
        <f>SUM(Table1[[#This Row],[Criterion A2]:[Criterion J2]])</f>
        <v>4</v>
      </c>
      <c r="O29" s="46" t="s">
        <v>2965</v>
      </c>
      <c r="P29" s="46"/>
      <c r="Q29" s="46" t="s">
        <v>2966</v>
      </c>
      <c r="R29" s="50"/>
      <c r="S29" s="50" t="s">
        <v>1</v>
      </c>
      <c r="T29" s="50"/>
      <c r="U29" s="50"/>
      <c r="V29" s="50"/>
      <c r="W29" s="51"/>
      <c r="X29" s="50"/>
      <c r="Y29" s="46" t="s">
        <v>11</v>
      </c>
      <c r="Z29" s="46"/>
      <c r="AA29" s="46"/>
      <c r="AB29" s="46"/>
      <c r="AC29" s="46"/>
      <c r="AD29" s="46"/>
      <c r="AE29" s="46"/>
      <c r="AF29" s="46"/>
      <c r="AG29" s="46"/>
      <c r="AH29" s="46"/>
      <c r="AI29" s="49">
        <f>IF(Table1[[#This Row],[Criterion A]]="yes",2,IF(Table1[[#This Row],[Criterion A]]="somewhat",1,0))</f>
        <v>2</v>
      </c>
      <c r="AJ29" s="43">
        <f>IF(Table1[[#This Row],[Criterion B]]="yes",2,IF(Table1[[#This Row],[Criterion B]]="somewhat",1,0))</f>
        <v>0</v>
      </c>
      <c r="AK29" s="43">
        <f>IF(Table1[[#This Row],[Criterion C]]="yes",2,IF(Table1[[#This Row],[Criterion C]]="somewhat",1,0))</f>
        <v>2</v>
      </c>
      <c r="AL29" s="43">
        <f>IF(Table1[[#This Row],[Criterion D]]="yes",2,IF(Table1[[#This Row],[Criterion D]]="somewhat",1,0))</f>
        <v>0</v>
      </c>
      <c r="AM29" s="43">
        <f>IF(Table1[[#This Row],[Criterion E]]="yes",2,IF(Table1[[#This Row],[Criterion E]]="somewhat",1,0))</f>
        <v>0</v>
      </c>
      <c r="AN29" s="43">
        <f>IF(Table1[[#This Row],[Criterion F]]="yes",2,IF(Table1[[#This Row],[Criterion F]]="somewhat",1,0))</f>
        <v>0</v>
      </c>
      <c r="AO29" s="43">
        <f>IF(Table1[[#This Row],[Criterion G]]="yes",2,IF(Table1[[#This Row],[Criterion G]]="somewhat",1,0))</f>
        <v>0</v>
      </c>
      <c r="AP29" s="43">
        <f>IF(Table1[[#This Row],[Criterion H]]="yes",2,IF(Table1[[#This Row],[Criterion H]]="somewhat",1,0))</f>
        <v>0</v>
      </c>
      <c r="AQ29" s="43">
        <f>IF(Table1[[#This Row],[Criterion I]]="yes",2,IF(Table1[[#This Row],[Criterion I]]="somewhat",1,0))</f>
        <v>0</v>
      </c>
      <c r="AR29" s="43">
        <f>IF(Table1[[#This Row],[Criterion J]]="yes",2,IF(Table1[[#This Row],[Criterion J]]="somewhat",1,0))</f>
        <v>0</v>
      </c>
      <c r="AS29" s="48">
        <f>Table1[[#This Row],[Aligned with Commercial and State Measure Sets]]+Table1[[#This Row],[Aligned with Federal Measure Sets Focused on Ambulatory Care ]]+Table1[[#This Row],[Aligned with National Hospital Measure Sets]]+Table1[[#This Row],[Aligned with Select State Measure Sets]]</f>
        <v>6</v>
      </c>
      <c r="AT29" s="48">
        <f>COUNTA(Table1[[#This Row],[1]:[
Set  B]])</f>
        <v>1</v>
      </c>
      <c r="AU29" s="48">
        <f>COUNTIF(Table1[[#This Row],[
Core Set of Children’s Health Care Quality Measures for Medicaid and CHIP (Child Core Set)
]:[CMS Medicare Part C &amp; D Star Ratings Measures]],"*yes*")</f>
        <v>4</v>
      </c>
      <c r="AV29" s="48">
        <f>COUNTIF(Table1[[#This Row],[
Joint Commission]:[
Medicare Hospital Compare]],"*yes*")</f>
        <v>0</v>
      </c>
      <c r="AW29" s="48">
        <f>COUNTIF(Table1[[#This Row],[
Oregon CCO Incentive Measures- Year Two, July 2014]:[
VT ACO Pilot Core Performance Measures for Payment and Reporting in Year One (January 16, 2014)]],"*Yes*")</f>
        <v>1</v>
      </c>
      <c r="AX29" s="43"/>
      <c r="AY29" s="43"/>
      <c r="AZ29" s="43"/>
      <c r="BA29" s="43"/>
      <c r="BB29" s="43" t="s">
        <v>1</v>
      </c>
      <c r="BC29" s="43"/>
      <c r="BD29" s="43"/>
      <c r="BE2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Yes</v>
      </c>
      <c r="BF2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Yes (9)</v>
      </c>
      <c r="BG2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2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2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2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2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Yes (CMS155 - pediatric)</v>
      </c>
      <c r="BL2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2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Yes (239) 2014 EHR</v>
      </c>
      <c r="BN2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29"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2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2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2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2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2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
      </c>
      <c r="BU2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Yes</v>
      </c>
      <c r="BV29"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Yes</v>
      </c>
      <c r="BW29"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row>
    <row r="30" spans="1:700" s="27" customFormat="1" ht="50.1" customHeight="1">
      <c r="A30" s="67">
        <v>25</v>
      </c>
      <c r="B30" s="68" t="str">
        <f>INDEX(Table48[[#All],[Measure Name]],MATCH(Table1[[#This Row],[NQF Number]],Table48[[#All],[NQF '#]],0))</f>
        <v>Adult Body Mass Index (BMI) Assessment</v>
      </c>
      <c r="C30" s="323" t="s">
        <v>37</v>
      </c>
      <c r="D30" s="40" t="str">
        <f>INDEX(Table48[[#All],[Steward]],MATCH(Table1[[#This Row],[NQF Number]],Table48[[#All],[NQF '#]],0))</f>
        <v>CMS</v>
      </c>
      <c r="E30" s="40" t="str">
        <f>IF(INDEX(Table48[[#All],[CMS Number]],MATCH(Table1[[#This Row],[NQF Number]],Table48[[#All],[NQF '#]],0))=0,"",INDEX(Table48[[#All],[CMS Number]],MATCH(Table1[[#This Row],[NQF Number]],Table48[[#All],[NQF '#]],0)))</f>
        <v>CMS69</v>
      </c>
      <c r="F30" s="40" t="str">
        <f>INDEX(Table48[[#All],[Description]],MATCH(Table1[[#This Row],[NQF Number]],Table48[[#All],[NQF '#]],0))</f>
        <v xml:space="preserve">
Percentage of patients aged 18 years and older with a documented BMI during the current encounter or during the previous six months AND when the BMI is outside of normal parameters, a follow-up plan is documented during the encounter or during the previous six months of the encounter.
Normal Parameters: Age 65 years and older BMI &gt; or = 23 and &lt; 30 Age 18 – 64 years BMI &gt; or = 18.5 and &lt; 25
</v>
      </c>
      <c r="G30" s="41" t="s">
        <v>2928</v>
      </c>
      <c r="H30" s="42" t="s">
        <v>2924</v>
      </c>
      <c r="I30" s="40" t="s">
        <v>2942</v>
      </c>
      <c r="J30" s="43" t="str">
        <f>INDEX(Table48[[#All],[Data Source]],MATCH(Table1[[#This Row],[NQF Number]],Table48[[#All],[NQF '#]],0))</f>
        <v>Clinical Data</v>
      </c>
      <c r="K30" s="43"/>
      <c r="L30" s="43"/>
      <c r="M30" s="43"/>
      <c r="N30" s="45">
        <f>SUM(Table1[[#This Row],[Criterion A2]:[Criterion J2]])</f>
        <v>6</v>
      </c>
      <c r="O30" s="46" t="s">
        <v>2965</v>
      </c>
      <c r="P30" s="46"/>
      <c r="Q30" s="46" t="s">
        <v>2965</v>
      </c>
      <c r="R30" s="50"/>
      <c r="S30" s="50" t="s">
        <v>2966</v>
      </c>
      <c r="T30" s="50"/>
      <c r="U30" s="50"/>
      <c r="V30" s="50"/>
      <c r="W30" s="51"/>
      <c r="X30" s="50"/>
      <c r="Y30" s="46" t="s">
        <v>11</v>
      </c>
      <c r="Z30" s="46"/>
      <c r="AA30" s="46" t="s">
        <v>2965</v>
      </c>
      <c r="AB30" s="46"/>
      <c r="AC30" s="46"/>
      <c r="AD30" s="46"/>
      <c r="AE30" s="46"/>
      <c r="AF30" s="46"/>
      <c r="AG30" s="46"/>
      <c r="AH30" s="46"/>
      <c r="AI30" s="43">
        <f>IF(Table1[[#This Row],[Criterion A]]="yes",2,IF(Table1[[#This Row],[Criterion A]]="somewhat",1,0))</f>
        <v>2</v>
      </c>
      <c r="AJ30" s="43">
        <f>IF(Table1[[#This Row],[Criterion B]]="yes",2,IF(Table1[[#This Row],[Criterion B]]="somewhat",1,0))</f>
        <v>2</v>
      </c>
      <c r="AK30" s="43">
        <f>IF(Table1[[#This Row],[Criterion C]]="yes",2,IF(Table1[[#This Row],[Criterion C]]="somewhat",1,0))</f>
        <v>0</v>
      </c>
      <c r="AL30" s="43">
        <f>IF(Table1[[#This Row],[Criterion D]]="yes",2,IF(Table1[[#This Row],[Criterion D]]="somewhat",1,0))</f>
        <v>0</v>
      </c>
      <c r="AM30" s="43">
        <f>IF(Table1[[#This Row],[Criterion E]]="yes",2,IF(Table1[[#This Row],[Criterion E]]="somewhat",1,0))</f>
        <v>0</v>
      </c>
      <c r="AN30" s="43">
        <f>IF(Table1[[#This Row],[Criterion F]]="yes",2,IF(Table1[[#This Row],[Criterion F]]="somewhat",1,0))</f>
        <v>0</v>
      </c>
      <c r="AO30" s="43">
        <f>IF(Table1[[#This Row],[Criterion G]]="yes",2,IF(Table1[[#This Row],[Criterion G]]="somewhat",1,0))</f>
        <v>2</v>
      </c>
      <c r="AP30" s="43">
        <f>IF(Table1[[#This Row],[Criterion H]]="yes",2,IF(Table1[[#This Row],[Criterion H]]="somewhat",1,0))</f>
        <v>0</v>
      </c>
      <c r="AQ30" s="43">
        <f>IF(Table1[[#This Row],[Criterion I]]="yes",2,IF(Table1[[#This Row],[Criterion I]]="somewhat",1,0))</f>
        <v>0</v>
      </c>
      <c r="AR30" s="43">
        <f>IF(Table1[[#This Row],[Criterion J]]="yes",2,IF(Table1[[#This Row],[Criterion J]]="somewhat",1,0))</f>
        <v>0</v>
      </c>
      <c r="AS30" s="48">
        <f>Table1[[#This Row],[Aligned with Commercial and State Measure Sets]]+Table1[[#This Row],[Aligned with Federal Measure Sets Focused on Ambulatory Care ]]+Table1[[#This Row],[Aligned with National Hospital Measure Sets]]+Table1[[#This Row],[Aligned with Select State Measure Sets]]</f>
        <v>11</v>
      </c>
      <c r="AT30" s="48">
        <f>COUNTA(Table1[[#This Row],[1]:[
Set  B]])</f>
        <v>2</v>
      </c>
      <c r="AU30" s="48">
        <f>COUNTIF(Table1[[#This Row],[
Core Set of Children’s Health Care Quality Measures for Medicaid and CHIP (Child Core Set)
]:[CMS Medicare Part C &amp; D Star Ratings Measures]],"*yes*")</f>
        <v>8</v>
      </c>
      <c r="AV30" s="48">
        <f>COUNTIF(Table1[[#This Row],[
Joint Commission]:[
Medicare Hospital Compare]],"*yes*")</f>
        <v>0</v>
      </c>
      <c r="AW30" s="48">
        <f>COUNTIF(Table1[[#This Row],[
Oregon CCO Incentive Measures- Year Two, July 2014]:[
VT ACO Pilot Core Performance Measures for Payment and Reporting in Year One (January 16, 2014)]],"*Yes*")</f>
        <v>1</v>
      </c>
      <c r="AX30" s="43"/>
      <c r="AY30" s="43"/>
      <c r="AZ30" s="43"/>
      <c r="BA30" s="43" t="s">
        <v>1</v>
      </c>
      <c r="BB30" s="43" t="s">
        <v>1</v>
      </c>
      <c r="BC30" s="43"/>
      <c r="BD30" s="43"/>
      <c r="BE3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3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Yes (10)</v>
      </c>
      <c r="BG3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Yes (uses ABA)</v>
      </c>
      <c r="BH3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Yes (uses ABA)</v>
      </c>
      <c r="BI3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Yes (ACO 16)</v>
      </c>
      <c r="BJ3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3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Yes (CMS69 - adult)</v>
      </c>
      <c r="BL3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3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Yes (128) 2014 EHR &amp; Cross-Cutting</v>
      </c>
      <c r="BN3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Yes</v>
      </c>
      <c r="BO30"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Yes (C08: 2015 and C07: 2016)</v>
      </c>
      <c r="BP3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3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3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3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3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
      </c>
      <c r="BU3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Yes</v>
      </c>
      <c r="BV30"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
      </c>
      <c r="BW30"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row>
    <row r="31" spans="1:700" s="27" customFormat="1" ht="50.1" customHeight="1">
      <c r="A31" s="67">
        <v>26</v>
      </c>
      <c r="B31" s="68" t="str">
        <f>INDEX(Table48[[#All],[Measure Name]],MATCH(Table1[[#This Row],[NQF Number]],Table48[[#All],[NQF '#]],0))</f>
        <v>Developmental Screening In the First Three Years of Life</v>
      </c>
      <c r="C31" s="323" t="s">
        <v>198</v>
      </c>
      <c r="D31" s="40" t="str">
        <f>INDEX(Table48[[#All],[Steward]],MATCH(Table1[[#This Row],[NQF Number]],Table48[[#All],[NQF '#]],0))</f>
        <v>NCQA</v>
      </c>
      <c r="E31" s="40" t="str">
        <f>IF(INDEX(Table48[[#All],[CMS Number]],MATCH(Table1[[#This Row],[NQF Number]],Table48[[#All],[NQF '#]],0))=0,"",INDEX(Table48[[#All],[CMS Number]],MATCH(Table1[[#This Row],[NQF Number]],Table48[[#All],[NQF '#]],0)))</f>
        <v/>
      </c>
      <c r="F31" s="40" t="str">
        <f>INDEX(Table48[[#All],[Description]],MATCH(Table1[[#This Row],[NQF Number]],Table48[[#All],[NQF '#]],0))</f>
        <v xml:space="preserve">
The percentage of children screened for risk of developmental, behavioral and social delays using a standardized screening tool in the first three years of life. This is a measure of screening in the first three years of life that includes three, age-specific indicators assessing whether children are screened by 12 months of age, by 24 months of age and by 36 months of age.
</v>
      </c>
      <c r="G31" s="40" t="s">
        <v>2928</v>
      </c>
      <c r="H31" s="43" t="s">
        <v>2924</v>
      </c>
      <c r="I31" s="40" t="s">
        <v>2943</v>
      </c>
      <c r="J31" s="43" t="str">
        <f>INDEX(Table48[[#All],[Data Source]],MATCH(Table1[[#This Row],[NQF Number]],Table48[[#All],[NQF '#]],0))</f>
        <v>Claims (Depending on state)</v>
      </c>
      <c r="K31" s="43"/>
      <c r="L31" s="43"/>
      <c r="M31" s="43"/>
      <c r="N31" s="45">
        <f>SUM(Table1[[#This Row],[Criterion A2]:[Criterion J2]])</f>
        <v>6</v>
      </c>
      <c r="O31" s="51" t="s">
        <v>2965</v>
      </c>
      <c r="P31" s="51"/>
      <c r="Q31" s="46" t="s">
        <v>2965</v>
      </c>
      <c r="R31" s="52"/>
      <c r="S31" s="50" t="s">
        <v>1</v>
      </c>
      <c r="T31" s="52"/>
      <c r="U31" s="52"/>
      <c r="V31" s="52"/>
      <c r="W31" s="51"/>
      <c r="X31" s="52"/>
      <c r="Y31" s="51" t="s">
        <v>11</v>
      </c>
      <c r="Z31" s="51"/>
      <c r="AA31" s="51"/>
      <c r="AB31" s="51"/>
      <c r="AC31" s="51"/>
      <c r="AD31" s="51"/>
      <c r="AE31" s="51"/>
      <c r="AF31" s="51"/>
      <c r="AG31" s="51"/>
      <c r="AH31" s="51"/>
      <c r="AI31" s="43">
        <f>IF(Table1[[#This Row],[Criterion A]]="yes",2,IF(Table1[[#This Row],[Criterion A]]="somewhat",1,0))</f>
        <v>2</v>
      </c>
      <c r="AJ31" s="43">
        <f>IF(Table1[[#This Row],[Criterion B]]="yes",2,IF(Table1[[#This Row],[Criterion B]]="somewhat",1,0))</f>
        <v>2</v>
      </c>
      <c r="AK31" s="43">
        <f>IF(Table1[[#This Row],[Criterion C]]="yes",2,IF(Table1[[#This Row],[Criterion C]]="somewhat",1,0))</f>
        <v>2</v>
      </c>
      <c r="AL31" s="43">
        <f>IF(Table1[[#This Row],[Criterion D]]="yes",2,IF(Table1[[#This Row],[Criterion D]]="somewhat",1,0))</f>
        <v>0</v>
      </c>
      <c r="AM31" s="43">
        <f>IF(Table1[[#This Row],[Criterion E]]="yes",2,IF(Table1[[#This Row],[Criterion E]]="somewhat",1,0))</f>
        <v>0</v>
      </c>
      <c r="AN31" s="43">
        <f>IF(Table1[[#This Row],[Criterion F]]="yes",2,IF(Table1[[#This Row],[Criterion F]]="somewhat",1,0))</f>
        <v>0</v>
      </c>
      <c r="AO31" s="43">
        <f>IF(Table1[[#This Row],[Criterion G]]="yes",2,IF(Table1[[#This Row],[Criterion G]]="somewhat",1,0))</f>
        <v>0</v>
      </c>
      <c r="AP31" s="43">
        <f>IF(Table1[[#This Row],[Criterion H]]="yes",2,IF(Table1[[#This Row],[Criterion H]]="somewhat",1,0))</f>
        <v>0</v>
      </c>
      <c r="AQ31" s="43">
        <f>IF(Table1[[#This Row],[Criterion I]]="yes",2,IF(Table1[[#This Row],[Criterion I]]="somewhat",1,0))</f>
        <v>0</v>
      </c>
      <c r="AR31" s="43">
        <f>IF(Table1[[#This Row],[Criterion J]]="yes",2,IF(Table1[[#This Row],[Criterion J]]="somewhat",1,0))</f>
        <v>0</v>
      </c>
      <c r="AS31" s="48">
        <f>Table1[[#This Row],[Aligned with Commercial and State Measure Sets]]+Table1[[#This Row],[Aligned with Federal Measure Sets Focused on Ambulatory Care ]]+Table1[[#This Row],[Aligned with National Hospital Measure Sets]]+Table1[[#This Row],[Aligned with Select State Measure Sets]]</f>
        <v>5</v>
      </c>
      <c r="AT31" s="48">
        <f>COUNTA(Table1[[#This Row],[1]:[
Set  B]])</f>
        <v>1</v>
      </c>
      <c r="AU31" s="48">
        <f>COUNTIF(Table1[[#This Row],[
Core Set of Children’s Health Care Quality Measures for Medicaid and CHIP (Child Core Set)
]:[CMS Medicare Part C &amp; D Star Ratings Measures]],"*yes*")</f>
        <v>1</v>
      </c>
      <c r="AV31" s="48">
        <f>COUNTIF(Table1[[#This Row],[
Joint Commission]:[
Medicare Hospital Compare]],"*yes*")</f>
        <v>0</v>
      </c>
      <c r="AW31" s="48">
        <f>COUNTIF(Table1[[#This Row],[
Oregon CCO Incentive Measures- Year Two, July 2014]:[
VT ACO Pilot Core Performance Measures for Payment and Reporting in Year One (January 16, 2014)]],"*Yes*")</f>
        <v>3</v>
      </c>
      <c r="AX31" s="43"/>
      <c r="AY31" s="43"/>
      <c r="AZ31" s="43"/>
      <c r="BA31" s="43"/>
      <c r="BB31" s="43"/>
      <c r="BC31" s="43" t="s">
        <v>2965</v>
      </c>
      <c r="BD31" s="43"/>
      <c r="BE3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Yes</v>
      </c>
      <c r="BF3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
      </c>
      <c r="BG3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3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3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3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3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3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3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
      </c>
      <c r="BN3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31"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3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3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3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3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Yes</v>
      </c>
      <c r="BT3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Yes</v>
      </c>
      <c r="BU3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Yes</v>
      </c>
      <c r="BV31"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
      </c>
      <c r="BW31"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row>
    <row r="32" spans="1:700" s="27" customFormat="1" ht="66" customHeight="1">
      <c r="A32" s="67">
        <v>27</v>
      </c>
      <c r="B32" s="68" t="str">
        <f>INDEX(Table48[[#All],[Measure Name]],MATCH(Table1[[#This Row],[NQF Number]],Table48[[#All],[NQF '#]],0))</f>
        <v>Well-Child Visits in the First 15 Months of Life</v>
      </c>
      <c r="C32" s="323" t="s">
        <v>92</v>
      </c>
      <c r="D32" s="40" t="str">
        <f>INDEX(Table48[[#All],[Steward]],MATCH(Table1[[#This Row],[NQF Number]],Table48[[#All],[NQF '#]],0))</f>
        <v xml:space="preserve">NCQA </v>
      </c>
      <c r="E32" s="40" t="str">
        <f>IF(INDEX(Table48[[#All],[CMS Number]],MATCH(Table1[[#This Row],[NQF Number]],Table48[[#All],[NQF '#]],0))=0,"",INDEX(Table48[[#All],[CMS Number]],MATCH(Table1[[#This Row],[NQF Number]],Table48[[#All],[NQF '#]],0)))</f>
        <v/>
      </c>
      <c r="F32" s="40" t="str">
        <f>INDEX(Table48[[#All],[Description]],MATCH(Table1[[#This Row],[NQF Number]],Table48[[#All],[NQF '#]],0))</f>
        <v xml:space="preserve">
Percentage of children that turned 15 months old during the measurement year and had zero, one, two, three, four, five, or six or more well-child visits with a PCP during their first 15 months of life
</v>
      </c>
      <c r="G32" s="40" t="s">
        <v>2928</v>
      </c>
      <c r="H32" s="42" t="s">
        <v>2924</v>
      </c>
      <c r="I32" s="40" t="s">
        <v>2944</v>
      </c>
      <c r="J32" s="43" t="str">
        <f>INDEX(Table48[[#All],[Data Source]],MATCH(Table1[[#This Row],[NQF Number]],Table48[[#All],[NQF '#]],0))</f>
        <v>Claims</v>
      </c>
      <c r="K32" s="43"/>
      <c r="L32" s="43"/>
      <c r="M32" s="43"/>
      <c r="N32" s="45">
        <f>SUM(Table1[[#This Row],[Criterion A2]:[Criterion J2]])</f>
        <v>6</v>
      </c>
      <c r="O32" s="51" t="s">
        <v>2965</v>
      </c>
      <c r="P32" s="51"/>
      <c r="Q32" s="46" t="s">
        <v>2965</v>
      </c>
      <c r="R32" s="52"/>
      <c r="S32" s="50" t="s">
        <v>1</v>
      </c>
      <c r="T32" s="52"/>
      <c r="U32" s="52"/>
      <c r="V32" s="52"/>
      <c r="W32" s="51"/>
      <c r="X32" s="52"/>
      <c r="Y32" s="51" t="s">
        <v>11</v>
      </c>
      <c r="Z32" s="51"/>
      <c r="AA32" s="51"/>
      <c r="AB32" s="51"/>
      <c r="AC32" s="51"/>
      <c r="AD32" s="51"/>
      <c r="AE32" s="51"/>
      <c r="AF32" s="51"/>
      <c r="AG32" s="51"/>
      <c r="AH32" s="51"/>
      <c r="AI32" s="43">
        <f>IF(Table1[[#This Row],[Criterion A]]="yes",2,IF(Table1[[#This Row],[Criterion A]]="somewhat",1,0))</f>
        <v>2</v>
      </c>
      <c r="AJ32" s="43">
        <f>IF(Table1[[#This Row],[Criterion B]]="yes",2,IF(Table1[[#This Row],[Criterion B]]="somewhat",1,0))</f>
        <v>2</v>
      </c>
      <c r="AK32" s="43">
        <f>IF(Table1[[#This Row],[Criterion C]]="yes",2,IF(Table1[[#This Row],[Criterion C]]="somewhat",1,0))</f>
        <v>2</v>
      </c>
      <c r="AL32" s="43">
        <f>IF(Table1[[#This Row],[Criterion D]]="yes",2,IF(Table1[[#This Row],[Criterion D]]="somewhat",1,0))</f>
        <v>0</v>
      </c>
      <c r="AM32" s="43">
        <f>IF(Table1[[#This Row],[Criterion E]]="yes",2,IF(Table1[[#This Row],[Criterion E]]="somewhat",1,0))</f>
        <v>0</v>
      </c>
      <c r="AN32" s="43">
        <f>IF(Table1[[#This Row],[Criterion F]]="yes",2,IF(Table1[[#This Row],[Criterion F]]="somewhat",1,0))</f>
        <v>0</v>
      </c>
      <c r="AO32" s="43">
        <f>IF(Table1[[#This Row],[Criterion G]]="yes",2,IF(Table1[[#This Row],[Criterion G]]="somewhat",1,0))</f>
        <v>0</v>
      </c>
      <c r="AP32" s="43">
        <f>IF(Table1[[#This Row],[Criterion H]]="yes",2,IF(Table1[[#This Row],[Criterion H]]="somewhat",1,0))</f>
        <v>0</v>
      </c>
      <c r="AQ32" s="43">
        <f>IF(Table1[[#This Row],[Criterion I]]="yes",2,IF(Table1[[#This Row],[Criterion I]]="somewhat",1,0))</f>
        <v>0</v>
      </c>
      <c r="AR32" s="43">
        <f>IF(Table1[[#This Row],[Criterion J]]="yes",2,IF(Table1[[#This Row],[Criterion J]]="somewhat",1,0))</f>
        <v>0</v>
      </c>
      <c r="AS32" s="48">
        <f>Table1[[#This Row],[Aligned with Commercial and State Measure Sets]]+Table1[[#This Row],[Aligned with Federal Measure Sets Focused on Ambulatory Care ]]+Table1[[#This Row],[Aligned with National Hospital Measure Sets]]+Table1[[#This Row],[Aligned with Select State Measure Sets]]</f>
        <v>7</v>
      </c>
      <c r="AT32" s="48">
        <f>COUNTA(Table1[[#This Row],[1]:[
Set  B]])</f>
        <v>4</v>
      </c>
      <c r="AU32" s="48">
        <f>COUNTIF(Table1[[#This Row],[
Core Set of Children’s Health Care Quality Measures for Medicaid and CHIP (Child Core Set)
]:[CMS Medicare Part C &amp; D Star Ratings Measures]],"*yes*")</f>
        <v>2</v>
      </c>
      <c r="AV32" s="48">
        <f>COUNTIF(Table1[[#This Row],[
Joint Commission]:[
Medicare Hospital Compare]],"*yes*")</f>
        <v>0</v>
      </c>
      <c r="AW32" s="48">
        <f>COUNTIF(Table1[[#This Row],[
Oregon CCO Incentive Measures- Year Two, July 2014]:[
VT ACO Pilot Core Performance Measures for Payment and Reporting in Year One (January 16, 2014)]],"*Yes*")</f>
        <v>1</v>
      </c>
      <c r="AX32" s="43"/>
      <c r="AY32" s="43" t="s">
        <v>1</v>
      </c>
      <c r="AZ32" s="43"/>
      <c r="BA32" s="43" t="s">
        <v>1</v>
      </c>
      <c r="BB32" s="43" t="s">
        <v>1</v>
      </c>
      <c r="BC32" s="43" t="s">
        <v>2965</v>
      </c>
      <c r="BD32" s="43"/>
      <c r="BE3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Yes</v>
      </c>
      <c r="BF3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Yes (7)</v>
      </c>
      <c r="BG3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3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3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3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3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3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3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
      </c>
      <c r="BN3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32"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3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3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3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3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3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Yes</v>
      </c>
      <c r="BU3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32"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
      </c>
      <c r="BW32"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row>
    <row r="33" spans="1:110" s="27" customFormat="1" ht="63" customHeight="1">
      <c r="A33" s="67">
        <v>28</v>
      </c>
      <c r="B33" s="68" t="str">
        <f>INDEX(Table48[[#All],[Measure Name]],MATCH(Table1[[#This Row],[NQF Number]],Table48[[#All],[NQF '#]],0))</f>
        <v>Well-Child Visits in the 3rd, 4th, 5th, and 6th Years of Life</v>
      </c>
      <c r="C33" s="323" t="s">
        <v>93</v>
      </c>
      <c r="D33" s="40" t="str">
        <f>INDEX(Table48[[#All],[Steward]],MATCH(Table1[[#This Row],[NQF Number]],Table48[[#All],[NQF '#]],0))</f>
        <v xml:space="preserve">NCQA </v>
      </c>
      <c r="E33" s="40" t="str">
        <f>IF(INDEX(Table48[[#All],[CMS Number]],MATCH(Table1[[#This Row],[NQF Number]],Table48[[#All],[NQF '#]],0))=0,"",INDEX(Table48[[#All],[CMS Number]],MATCH(Table1[[#This Row],[NQF Number]],Table48[[#All],[NQF '#]],0)))</f>
        <v/>
      </c>
      <c r="F33" s="40" t="str">
        <f>INDEX(Table48[[#All],[Description]],MATCH(Table1[[#This Row],[NQF Number]],Table48[[#All],[NQF '#]],0))</f>
        <v xml:space="preserve">
Percentage of children ages 3 to 6 that had one or more well-child visits with a PCP during the measurement year
</v>
      </c>
      <c r="G33" s="40" t="s">
        <v>2928</v>
      </c>
      <c r="H33" s="43" t="s">
        <v>2924</v>
      </c>
      <c r="I33" s="40" t="s">
        <v>2945</v>
      </c>
      <c r="J33" s="43" t="str">
        <f>INDEX(Table48[[#All],[Data Source]],MATCH(Table1[[#This Row],[NQF Number]],Table48[[#All],[NQF '#]],0))</f>
        <v>Claims</v>
      </c>
      <c r="K33" s="43"/>
      <c r="L33" s="43"/>
      <c r="M33" s="43"/>
      <c r="N33" s="45">
        <f>SUM(Table1[[#This Row],[Criterion A2]:[Criterion J2]])</f>
        <v>6</v>
      </c>
      <c r="O33" s="51" t="s">
        <v>2965</v>
      </c>
      <c r="P33" s="51"/>
      <c r="Q33" s="46" t="s">
        <v>2965</v>
      </c>
      <c r="R33" s="52"/>
      <c r="S33" s="50" t="s">
        <v>1</v>
      </c>
      <c r="T33" s="52"/>
      <c r="U33" s="52"/>
      <c r="V33" s="52"/>
      <c r="W33" s="51"/>
      <c r="X33" s="52"/>
      <c r="Y33" s="51" t="s">
        <v>11</v>
      </c>
      <c r="Z33" s="51"/>
      <c r="AA33" s="51"/>
      <c r="AB33" s="51"/>
      <c r="AC33" s="51"/>
      <c r="AD33" s="51"/>
      <c r="AE33" s="51"/>
      <c r="AF33" s="51"/>
      <c r="AG33" s="51"/>
      <c r="AH33" s="51"/>
      <c r="AI33" s="43">
        <f>IF(Table1[[#This Row],[Criterion A]]="yes",2,IF(Table1[[#This Row],[Criterion A]]="somewhat",1,0))</f>
        <v>2</v>
      </c>
      <c r="AJ33" s="43">
        <f>IF(Table1[[#This Row],[Criterion B]]="yes",2,IF(Table1[[#This Row],[Criterion B]]="somewhat",1,0))</f>
        <v>2</v>
      </c>
      <c r="AK33" s="43">
        <f>IF(Table1[[#This Row],[Criterion C]]="yes",2,IF(Table1[[#This Row],[Criterion C]]="somewhat",1,0))</f>
        <v>2</v>
      </c>
      <c r="AL33" s="43">
        <f>IF(Table1[[#This Row],[Criterion D]]="yes",2,IF(Table1[[#This Row],[Criterion D]]="somewhat",1,0))</f>
        <v>0</v>
      </c>
      <c r="AM33" s="43">
        <f>IF(Table1[[#This Row],[Criterion E]]="yes",2,IF(Table1[[#This Row],[Criterion E]]="somewhat",1,0))</f>
        <v>0</v>
      </c>
      <c r="AN33" s="43">
        <f>IF(Table1[[#This Row],[Criterion F]]="yes",2,IF(Table1[[#This Row],[Criterion F]]="somewhat",1,0))</f>
        <v>0</v>
      </c>
      <c r="AO33" s="43">
        <f>IF(Table1[[#This Row],[Criterion G]]="yes",2,IF(Table1[[#This Row],[Criterion G]]="somewhat",1,0))</f>
        <v>0</v>
      </c>
      <c r="AP33" s="43">
        <f>IF(Table1[[#This Row],[Criterion H]]="yes",2,IF(Table1[[#This Row],[Criterion H]]="somewhat",1,0))</f>
        <v>0</v>
      </c>
      <c r="AQ33" s="43">
        <f>IF(Table1[[#This Row],[Criterion I]]="yes",2,IF(Table1[[#This Row],[Criterion I]]="somewhat",1,0))</f>
        <v>0</v>
      </c>
      <c r="AR33" s="43">
        <f>IF(Table1[[#This Row],[Criterion J]]="yes",2,IF(Table1[[#This Row],[Criterion J]]="somewhat",1,0))</f>
        <v>0</v>
      </c>
      <c r="AS33" s="48">
        <f>Table1[[#This Row],[Aligned with Commercial and State Measure Sets]]+Table1[[#This Row],[Aligned with Federal Measure Sets Focused on Ambulatory Care ]]+Table1[[#This Row],[Aligned with National Hospital Measure Sets]]+Table1[[#This Row],[Aligned with Select State Measure Sets]]</f>
        <v>6</v>
      </c>
      <c r="AT33" s="48">
        <f>COUNTA(Table1[[#This Row],[1]:[
Set  B]])</f>
        <v>4</v>
      </c>
      <c r="AU33" s="48">
        <f>COUNTIF(Table1[[#This Row],[
Core Set of Children’s Health Care Quality Measures for Medicaid and CHIP (Child Core Set)
]:[CMS Medicare Part C &amp; D Star Ratings Measures]],"*yes*")</f>
        <v>2</v>
      </c>
      <c r="AV33" s="48">
        <f>COUNTIF(Table1[[#This Row],[
Joint Commission]:[
Medicare Hospital Compare]],"*yes*")</f>
        <v>0</v>
      </c>
      <c r="AW33" s="48">
        <f>COUNTIF(Table1[[#This Row],[
Oregon CCO Incentive Measures- Year Two, July 2014]:[
VT ACO Pilot Core Performance Measures for Payment and Reporting in Year One (January 16, 2014)]],"*Yes*")</f>
        <v>0</v>
      </c>
      <c r="AX33" s="43"/>
      <c r="AY33" s="43" t="s">
        <v>1</v>
      </c>
      <c r="AZ33" s="43"/>
      <c r="BA33" s="43" t="s">
        <v>1</v>
      </c>
      <c r="BB33" s="43" t="s">
        <v>1</v>
      </c>
      <c r="BC33" s="43" t="s">
        <v>2965</v>
      </c>
      <c r="BD33" s="43"/>
      <c r="BE3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Yes</v>
      </c>
      <c r="BF3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Yes (8)</v>
      </c>
      <c r="BG3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3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3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3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3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3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3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
      </c>
      <c r="BN3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33"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3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3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3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3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3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
      </c>
      <c r="BU3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33"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Yes</v>
      </c>
      <c r="BW33"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Yes</v>
      </c>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row>
    <row r="34" spans="1:110" s="27" customFormat="1" ht="50.1" customHeight="1">
      <c r="A34" s="67">
        <v>29</v>
      </c>
      <c r="B34" s="68" t="s">
        <v>2917</v>
      </c>
      <c r="C34" s="323" t="s">
        <v>2959</v>
      </c>
      <c r="D34" s="40" t="s">
        <v>115</v>
      </c>
      <c r="E34" s="40" t="e">
        <f>IF(INDEX(Table48[[#All],[CMS Number]],MATCH(Table1[[#This Row],[NQF Number]],Table48[[#All],[NQF '#]],0))=0,"",INDEX(Table48[[#All],[CMS Number]],MATCH(Table1[[#This Row],[NQF Number]],Table48[[#All],[NQF '#]],0)))</f>
        <v>#N/A</v>
      </c>
      <c r="F34" s="329" t="s">
        <v>1199</v>
      </c>
      <c r="G34" s="41" t="s">
        <v>2928</v>
      </c>
      <c r="H34" s="42" t="s">
        <v>2924</v>
      </c>
      <c r="I34" s="40" t="s">
        <v>2946</v>
      </c>
      <c r="J34" s="43" t="s">
        <v>9</v>
      </c>
      <c r="K34" s="43"/>
      <c r="L34" s="43"/>
      <c r="M34" s="43"/>
      <c r="N34" s="45">
        <f>SUM(Table1[[#This Row],[Criterion A2]:[Criterion J2]])</f>
        <v>6</v>
      </c>
      <c r="O34" s="51" t="s">
        <v>2965</v>
      </c>
      <c r="P34" s="51"/>
      <c r="Q34" s="46" t="s">
        <v>2965</v>
      </c>
      <c r="R34" s="52"/>
      <c r="S34" s="50" t="s">
        <v>1</v>
      </c>
      <c r="T34" s="52"/>
      <c r="U34" s="52"/>
      <c r="V34" s="52"/>
      <c r="W34" s="51"/>
      <c r="X34" s="52"/>
      <c r="Y34" s="51" t="s">
        <v>11</v>
      </c>
      <c r="Z34" s="51"/>
      <c r="AA34" s="51"/>
      <c r="AB34" s="51"/>
      <c r="AC34" s="51"/>
      <c r="AD34" s="51"/>
      <c r="AE34" s="51"/>
      <c r="AF34" s="51"/>
      <c r="AG34" s="51"/>
      <c r="AH34" s="51"/>
      <c r="AI34" s="43">
        <f>IF(Table1[[#This Row],[Criterion A]]="yes",2,IF(Table1[[#This Row],[Criterion A]]="somewhat",1,0))</f>
        <v>2</v>
      </c>
      <c r="AJ34" s="43">
        <f>IF(Table1[[#This Row],[Criterion B]]="yes",2,IF(Table1[[#This Row],[Criterion B]]="somewhat",1,0))</f>
        <v>2</v>
      </c>
      <c r="AK34" s="43">
        <f>IF(Table1[[#This Row],[Criterion C]]="yes",2,IF(Table1[[#This Row],[Criterion C]]="somewhat",1,0))</f>
        <v>2</v>
      </c>
      <c r="AL34" s="43">
        <f>IF(Table1[[#This Row],[Criterion D]]="yes",2,IF(Table1[[#This Row],[Criterion D]]="somewhat",1,0))</f>
        <v>0</v>
      </c>
      <c r="AM34" s="43">
        <f>IF(Table1[[#This Row],[Criterion E]]="yes",2,IF(Table1[[#This Row],[Criterion E]]="somewhat",1,0))</f>
        <v>0</v>
      </c>
      <c r="AN34" s="43">
        <f>IF(Table1[[#This Row],[Criterion F]]="yes",2,IF(Table1[[#This Row],[Criterion F]]="somewhat",1,0))</f>
        <v>0</v>
      </c>
      <c r="AO34" s="43">
        <f>IF(Table1[[#This Row],[Criterion G]]="yes",2,IF(Table1[[#This Row],[Criterion G]]="somewhat",1,0))</f>
        <v>0</v>
      </c>
      <c r="AP34" s="43">
        <f>IF(Table1[[#This Row],[Criterion H]]="yes",2,IF(Table1[[#This Row],[Criterion H]]="somewhat",1,0))</f>
        <v>0</v>
      </c>
      <c r="AQ34" s="43">
        <f>IF(Table1[[#This Row],[Criterion I]]="yes",2,IF(Table1[[#This Row],[Criterion I]]="somewhat",1,0))</f>
        <v>0</v>
      </c>
      <c r="AR34" s="43">
        <f>IF(Table1[[#This Row],[Criterion J]]="yes",2,IF(Table1[[#This Row],[Criterion J]]="somewhat",1,0))</f>
        <v>0</v>
      </c>
      <c r="AS34" s="48">
        <f>Table1[[#This Row],[Aligned with Commercial and State Measure Sets]]+Table1[[#This Row],[Aligned with Federal Measure Sets Focused on Ambulatory Care ]]+Table1[[#This Row],[Aligned with National Hospital Measure Sets]]+Table1[[#This Row],[Aligned with Select State Measure Sets]]</f>
        <v>4</v>
      </c>
      <c r="AT34" s="48">
        <f>COUNTA(Table1[[#This Row],[1]:[
Set  B]])</f>
        <v>4</v>
      </c>
      <c r="AU34" s="48">
        <f>COUNTIF(Table1[[#This Row],[
Core Set of Children’s Health Care Quality Measures for Medicaid and CHIP (Child Core Set)
]:[CMS Medicare Part C &amp; D Star Ratings Measures]],"*yes*")</f>
        <v>0</v>
      </c>
      <c r="AV34" s="48">
        <f>COUNTIF(Table1[[#This Row],[
Joint Commission]:[
Medicare Hospital Compare]],"*yes*")</f>
        <v>0</v>
      </c>
      <c r="AW34" s="48">
        <f>COUNTIF(Table1[[#This Row],[
Oregon CCO Incentive Measures- Year Two, July 2014]:[
VT ACO Pilot Core Performance Measures for Payment and Reporting in Year One (January 16, 2014)]],"*Yes*")</f>
        <v>0</v>
      </c>
      <c r="AX34" s="43"/>
      <c r="AY34" s="43" t="s">
        <v>1</v>
      </c>
      <c r="AZ34" s="43" t="s">
        <v>1</v>
      </c>
      <c r="BA34" s="43"/>
      <c r="BB34" s="43" t="s">
        <v>1</v>
      </c>
      <c r="BC34" s="43" t="s">
        <v>2965</v>
      </c>
      <c r="BD34" s="43"/>
      <c r="BE3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Not Found</v>
      </c>
      <c r="BF3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Not Found</v>
      </c>
      <c r="BG3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Not Found</v>
      </c>
      <c r="BH3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Not Found</v>
      </c>
      <c r="BI3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Not Found</v>
      </c>
      <c r="BJ3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Not Found</v>
      </c>
      <c r="BK3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Not Found</v>
      </c>
      <c r="BL3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Not Found</v>
      </c>
      <c r="BM3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Not Found</v>
      </c>
      <c r="BN3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Not Found</v>
      </c>
      <c r="BO34"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Not Found</v>
      </c>
      <c r="BP3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Not Found</v>
      </c>
      <c r="BQ3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Not Found</v>
      </c>
      <c r="BR3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Not Found</v>
      </c>
      <c r="BS3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Not Found</v>
      </c>
      <c r="BT3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Not Found</v>
      </c>
      <c r="BU3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Not Found</v>
      </c>
      <c r="BV34"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Not Found</v>
      </c>
      <c r="BW34"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Not Found</v>
      </c>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row>
    <row r="35" spans="1:110" s="27" customFormat="1" ht="58.5" customHeight="1">
      <c r="A35" s="67">
        <v>30</v>
      </c>
      <c r="B35" s="68" t="str">
        <f>INDEX(Table48[[#All],[Measure Name]],MATCH(Table1[[#This Row],[NQF Number]],Table48[[#All],[NQF '#]],0))</f>
        <v>Tobacco Use: Screening and Cessation Intervention</v>
      </c>
      <c r="C35" s="323" t="s">
        <v>39</v>
      </c>
      <c r="D35" s="40" t="str">
        <f>INDEX(Table48[[#All],[Steward]],MATCH(Table1[[#This Row],[NQF Number]],Table48[[#All],[NQF '#]],0))</f>
        <v>AMA-PCPI</v>
      </c>
      <c r="E35" s="40" t="str">
        <f>IF(INDEX(Table48[[#All],[CMS Number]],MATCH(Table1[[#This Row],[NQF Number]],Table48[[#All],[NQF '#]],0))=0,"",INDEX(Table48[[#All],[CMS Number]],MATCH(Table1[[#This Row],[NQF Number]],Table48[[#All],[NQF '#]],0)))</f>
        <v>CMS138</v>
      </c>
      <c r="F35" s="40" t="str">
        <f>INDEX(Table48[[#All],[Description]],MATCH(Table1[[#This Row],[NQF Number]],Table48[[#All],[NQF '#]],0))</f>
        <v xml:space="preserve">
Percentage of patients aged 18 years and older who were screened for tobacco use one or more times within 24 months AND who received cessation counseling intervention if identified as a tobacco user
</v>
      </c>
      <c r="G35" s="40" t="s">
        <v>2928</v>
      </c>
      <c r="H35" s="42" t="s">
        <v>2924</v>
      </c>
      <c r="I35" s="40" t="s">
        <v>2942</v>
      </c>
      <c r="J35" s="43" t="str">
        <f>INDEX(Table48[[#All],[Data Source]],MATCH(Table1[[#This Row],[NQF Number]],Table48[[#All],[NQF '#]],0))</f>
        <v>Claims and Clinical Data</v>
      </c>
      <c r="K35" s="43"/>
      <c r="L35" s="43"/>
      <c r="M35" s="43"/>
      <c r="N35" s="45">
        <f>SUM(Table1[[#This Row],[Criterion A2]:[Criterion J2]])</f>
        <v>6</v>
      </c>
      <c r="O35" s="51" t="s">
        <v>2965</v>
      </c>
      <c r="P35" s="51"/>
      <c r="Q35" s="46" t="s">
        <v>2965</v>
      </c>
      <c r="R35" s="52"/>
      <c r="S35" s="50" t="s">
        <v>2966</v>
      </c>
      <c r="T35" s="52"/>
      <c r="U35" s="52"/>
      <c r="V35" s="52"/>
      <c r="W35" s="51"/>
      <c r="X35" s="52"/>
      <c r="Y35" s="51" t="s">
        <v>11</v>
      </c>
      <c r="Z35" s="51"/>
      <c r="AA35" s="51" t="s">
        <v>2965</v>
      </c>
      <c r="AB35" s="51"/>
      <c r="AC35" s="51"/>
      <c r="AD35" s="51"/>
      <c r="AE35" s="51"/>
      <c r="AF35" s="51"/>
      <c r="AG35" s="51"/>
      <c r="AH35" s="51"/>
      <c r="AI35" s="43">
        <f>IF(Table1[[#This Row],[Criterion A]]="yes",2,IF(Table1[[#This Row],[Criterion A]]="somewhat",1,0))</f>
        <v>2</v>
      </c>
      <c r="AJ35" s="43">
        <f>IF(Table1[[#This Row],[Criterion B]]="yes",2,IF(Table1[[#This Row],[Criterion B]]="somewhat",1,0))</f>
        <v>2</v>
      </c>
      <c r="AK35" s="43">
        <f>IF(Table1[[#This Row],[Criterion C]]="yes",2,IF(Table1[[#This Row],[Criterion C]]="somewhat",1,0))</f>
        <v>0</v>
      </c>
      <c r="AL35" s="43">
        <f>IF(Table1[[#This Row],[Criterion D]]="yes",2,IF(Table1[[#This Row],[Criterion D]]="somewhat",1,0))</f>
        <v>0</v>
      </c>
      <c r="AM35" s="43">
        <f>IF(Table1[[#This Row],[Criterion E]]="yes",2,IF(Table1[[#This Row],[Criterion E]]="somewhat",1,0))</f>
        <v>0</v>
      </c>
      <c r="AN35" s="43">
        <f>IF(Table1[[#This Row],[Criterion F]]="yes",2,IF(Table1[[#This Row],[Criterion F]]="somewhat",1,0))</f>
        <v>0</v>
      </c>
      <c r="AO35" s="43">
        <f>IF(Table1[[#This Row],[Criterion G]]="yes",2,IF(Table1[[#This Row],[Criterion G]]="somewhat",1,0))</f>
        <v>2</v>
      </c>
      <c r="AP35" s="43">
        <f>IF(Table1[[#This Row],[Criterion H]]="yes",2,IF(Table1[[#This Row],[Criterion H]]="somewhat",1,0))</f>
        <v>0</v>
      </c>
      <c r="AQ35" s="43">
        <f>IF(Table1[[#This Row],[Criterion I]]="yes",2,IF(Table1[[#This Row],[Criterion I]]="somewhat",1,0))</f>
        <v>0</v>
      </c>
      <c r="AR35" s="43">
        <f>IF(Table1[[#This Row],[Criterion J]]="yes",2,IF(Table1[[#This Row],[Criterion J]]="somewhat",1,0))</f>
        <v>0</v>
      </c>
      <c r="AS35" s="48">
        <f>Table1[[#This Row],[Aligned with Commercial and State Measure Sets]]+Table1[[#This Row],[Aligned with Federal Measure Sets Focused on Ambulatory Care ]]+Table1[[#This Row],[Aligned with National Hospital Measure Sets]]+Table1[[#This Row],[Aligned with Select State Measure Sets]]</f>
        <v>7</v>
      </c>
      <c r="AT35" s="48">
        <f>COUNTA(Table1[[#This Row],[1]:[
Set  B]])</f>
        <v>1</v>
      </c>
      <c r="AU35" s="48">
        <f>COUNTIF(Table1[[#This Row],[
Core Set of Children’s Health Care Quality Measures for Medicaid and CHIP (Child Core Set)
]:[CMS Medicare Part C &amp; D Star Ratings Measures]],"*yes*")</f>
        <v>6</v>
      </c>
      <c r="AV35" s="48">
        <f>COUNTIF(Table1[[#This Row],[
Joint Commission]:[
Medicare Hospital Compare]],"*yes*")</f>
        <v>0</v>
      </c>
      <c r="AW35" s="48">
        <f>COUNTIF(Table1[[#This Row],[
Oregon CCO Incentive Measures- Year Two, July 2014]:[
VT ACO Pilot Core Performance Measures for Payment and Reporting in Year One (January 16, 2014)]],"*Yes*")</f>
        <v>0</v>
      </c>
      <c r="AX35" s="43"/>
      <c r="AY35" s="43"/>
      <c r="AZ35" s="43" t="s">
        <v>1</v>
      </c>
      <c r="BA35" s="43"/>
      <c r="BB35" s="43"/>
      <c r="BC35" s="43"/>
      <c r="BD35" s="43"/>
      <c r="BE3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3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Yes (5)</v>
      </c>
      <c r="BG3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3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3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Yes (ACO 17)</v>
      </c>
      <c r="BJ3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Yes</v>
      </c>
      <c r="BK3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Yes (CMS138 - adult)</v>
      </c>
      <c r="BL3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3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Yes (226) 2014 EHR &amp; Cross-Cutting</v>
      </c>
      <c r="BN3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Yes</v>
      </c>
      <c r="BO35"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3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3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3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3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3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
      </c>
      <c r="BU3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35"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
      </c>
      <c r="BW35"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Yes</v>
      </c>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row>
    <row r="36" spans="1:110" s="27" customFormat="1" ht="50.1" customHeight="1">
      <c r="A36" s="67">
        <v>31</v>
      </c>
      <c r="B36" s="68" t="s">
        <v>2918</v>
      </c>
      <c r="C36" s="323" t="s">
        <v>2959</v>
      </c>
      <c r="D36" s="40" t="s">
        <v>1381</v>
      </c>
      <c r="E36" s="40" t="s">
        <v>1390</v>
      </c>
      <c r="F36" s="329" t="s">
        <v>1445</v>
      </c>
      <c r="G36" s="40" t="s">
        <v>2928</v>
      </c>
      <c r="H36" s="42" t="s">
        <v>2924</v>
      </c>
      <c r="I36" s="40"/>
      <c r="J36" s="43" t="e">
        <f>INDEX(Table48[[#All],[Data Source]],MATCH(Table1[[#This Row],[NQF Number]],Table48[[#All],[NQF '#]],0))</f>
        <v>#N/A</v>
      </c>
      <c r="K36" s="43"/>
      <c r="L36" s="43"/>
      <c r="M36" s="43"/>
      <c r="N36" s="45">
        <f>SUM(Table1[[#This Row],[Criterion A2]:[Criterion J2]])</f>
        <v>2</v>
      </c>
      <c r="O36" s="51" t="s">
        <v>2965</v>
      </c>
      <c r="P36" s="51"/>
      <c r="Q36" s="46" t="s">
        <v>2966</v>
      </c>
      <c r="R36" s="52"/>
      <c r="S36" s="50" t="s">
        <v>2966</v>
      </c>
      <c r="T36" s="52"/>
      <c r="U36" s="52"/>
      <c r="V36" s="52"/>
      <c r="W36" s="51"/>
      <c r="X36" s="52"/>
      <c r="Y36" s="51" t="s">
        <v>11</v>
      </c>
      <c r="Z36" s="51"/>
      <c r="AA36" s="51"/>
      <c r="AB36" s="51"/>
      <c r="AC36" s="51"/>
      <c r="AD36" s="51"/>
      <c r="AE36" s="51"/>
      <c r="AF36" s="51"/>
      <c r="AG36" s="51"/>
      <c r="AH36" s="51"/>
      <c r="AI36" s="43">
        <f>IF(Table1[[#This Row],[Criterion A]]="yes",2,IF(Table1[[#This Row],[Criterion A]]="somewhat",1,0))</f>
        <v>2</v>
      </c>
      <c r="AJ36" s="43">
        <f>IF(Table1[[#This Row],[Criterion B]]="yes",2,IF(Table1[[#This Row],[Criterion B]]="somewhat",1,0))</f>
        <v>0</v>
      </c>
      <c r="AK36" s="43">
        <f>IF(Table1[[#This Row],[Criterion C]]="yes",2,IF(Table1[[#This Row],[Criterion C]]="somewhat",1,0))</f>
        <v>0</v>
      </c>
      <c r="AL36" s="43">
        <f>IF(Table1[[#This Row],[Criterion D]]="yes",2,IF(Table1[[#This Row],[Criterion D]]="somewhat",1,0))</f>
        <v>0</v>
      </c>
      <c r="AM36" s="43">
        <f>IF(Table1[[#This Row],[Criterion E]]="yes",2,IF(Table1[[#This Row],[Criterion E]]="somewhat",1,0))</f>
        <v>0</v>
      </c>
      <c r="AN36" s="43">
        <f>IF(Table1[[#This Row],[Criterion F]]="yes",2,IF(Table1[[#This Row],[Criterion F]]="somewhat",1,0))</f>
        <v>0</v>
      </c>
      <c r="AO36" s="43">
        <f>IF(Table1[[#This Row],[Criterion G]]="yes",2,IF(Table1[[#This Row],[Criterion G]]="somewhat",1,0))</f>
        <v>0</v>
      </c>
      <c r="AP36" s="43">
        <f>IF(Table1[[#This Row],[Criterion H]]="yes",2,IF(Table1[[#This Row],[Criterion H]]="somewhat",1,0))</f>
        <v>0</v>
      </c>
      <c r="AQ36" s="43">
        <f>IF(Table1[[#This Row],[Criterion I]]="yes",2,IF(Table1[[#This Row],[Criterion I]]="somewhat",1,0))</f>
        <v>0</v>
      </c>
      <c r="AR36" s="43">
        <f>IF(Table1[[#This Row],[Criterion J]]="yes",2,IF(Table1[[#This Row],[Criterion J]]="somewhat",1,0))</f>
        <v>0</v>
      </c>
      <c r="AS36" s="48">
        <f>Table1[[#This Row],[Aligned with Commercial and State Measure Sets]]+Table1[[#This Row],[Aligned with Federal Measure Sets Focused on Ambulatory Care ]]+Table1[[#This Row],[Aligned with National Hospital Measure Sets]]+Table1[[#This Row],[Aligned with Select State Measure Sets]]</f>
        <v>0</v>
      </c>
      <c r="AT36" s="48">
        <f>COUNTA(Table1[[#This Row],[1]:[
Set  B]])</f>
        <v>0</v>
      </c>
      <c r="AU36" s="48">
        <f>COUNTIF(Table1[[#This Row],[
Core Set of Children’s Health Care Quality Measures for Medicaid and CHIP (Child Core Set)
]:[CMS Medicare Part C &amp; D Star Ratings Measures]],"*yes*")</f>
        <v>0</v>
      </c>
      <c r="AV36" s="48">
        <f>COUNTIF(Table1[[#This Row],[
Joint Commission]:[
Medicare Hospital Compare]],"*yes*")</f>
        <v>0</v>
      </c>
      <c r="AW36" s="48">
        <f>COUNTIF(Table1[[#This Row],[
Oregon CCO Incentive Measures- Year Two, July 2014]:[
VT ACO Pilot Core Performance Measures for Payment and Reporting in Year One (January 16, 2014)]],"*Yes*")</f>
        <v>0</v>
      </c>
      <c r="AX36" s="43"/>
      <c r="AY36" s="43"/>
      <c r="AZ36" s="43"/>
      <c r="BA36" s="43"/>
      <c r="BB36" s="43"/>
      <c r="BC36" s="43"/>
      <c r="BD36" s="43"/>
      <c r="BE3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Not Found</v>
      </c>
      <c r="BF3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Not Found</v>
      </c>
      <c r="BG3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Not Found</v>
      </c>
      <c r="BH3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Not Found</v>
      </c>
      <c r="BI3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Not Found</v>
      </c>
      <c r="BJ3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Not Found</v>
      </c>
      <c r="BK3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Not Found</v>
      </c>
      <c r="BL3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Not Found</v>
      </c>
      <c r="BM3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Not Found</v>
      </c>
      <c r="BN3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Not Found</v>
      </c>
      <c r="BO36"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Not Found</v>
      </c>
      <c r="BP3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Not Found</v>
      </c>
      <c r="BQ3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Not Found</v>
      </c>
      <c r="BR3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Not Found</v>
      </c>
      <c r="BS3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Not Found</v>
      </c>
      <c r="BT3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Not Found</v>
      </c>
      <c r="BU3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Not Found</v>
      </c>
      <c r="BV36"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Not Found</v>
      </c>
      <c r="BW36"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Not Found</v>
      </c>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row>
    <row r="37" spans="1:110" s="27" customFormat="1" ht="50.1" customHeight="1">
      <c r="A37" s="67">
        <v>32</v>
      </c>
      <c r="B37" s="68" t="str">
        <f>INDEX(Table48[[#All],[Measure Name]],MATCH(Table1[[#This Row],[NQF Number]],Table48[[#All],[NQF '#]],0))</f>
        <v>Prenatal &amp; Postpartum Care</v>
      </c>
      <c r="C37" s="323" t="s">
        <v>199</v>
      </c>
      <c r="D37" s="40" t="str">
        <f>INDEX(Table48[[#All],[Steward]],MATCH(Table1[[#This Row],[NQF Number]],Table48[[#All],[NQF '#]],0))</f>
        <v xml:space="preserve">NCQA </v>
      </c>
      <c r="E37" s="40" t="str">
        <f>IF(INDEX(Table48[[#All],[CMS Number]],MATCH(Table1[[#This Row],[NQF Number]],Table48[[#All],[NQF '#]],0))=0,"",INDEX(Table48[[#All],[CMS Number]],MATCH(Table1[[#This Row],[NQF Number]],Table48[[#All],[NQF '#]],0)))</f>
        <v/>
      </c>
      <c r="F37" s="40" t="str">
        <f>INDEX(Table48[[#All],[Description]],MATCH(Table1[[#This Row],[NQF Number]],Table48[[#All],[NQF '#]],0))</f>
        <v xml:space="preserve">
The 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
• Rate 2: Postpartum Care. The percentage of deliveries that had a postpartum visit on or between 21 and 56 days after delivery
</v>
      </c>
      <c r="G37" s="40" t="s">
        <v>2928</v>
      </c>
      <c r="H37" s="43" t="s">
        <v>2924</v>
      </c>
      <c r="I37" s="40" t="s">
        <v>2934</v>
      </c>
      <c r="J37" s="43" t="str">
        <f>INDEX(Table48[[#All],[Data Source]],MATCH(Table1[[#This Row],[NQF Number]],Table48[[#All],[NQF '#]],0))</f>
        <v>Claims and Clinical Data</v>
      </c>
      <c r="K37" s="43"/>
      <c r="L37" s="43"/>
      <c r="M37" s="43"/>
      <c r="N37" s="45">
        <f>SUM(Table1[[#This Row],[Criterion A2]:[Criterion J2]])</f>
        <v>4</v>
      </c>
      <c r="O37" s="51"/>
      <c r="P37" s="51"/>
      <c r="Q37" s="46" t="s">
        <v>2965</v>
      </c>
      <c r="R37" s="52"/>
      <c r="S37" s="50" t="s">
        <v>1</v>
      </c>
      <c r="T37" s="52"/>
      <c r="U37" s="52"/>
      <c r="V37" s="52"/>
      <c r="W37" s="51"/>
      <c r="X37" s="52"/>
      <c r="Y37" s="51" t="s">
        <v>11</v>
      </c>
      <c r="Z37" s="51"/>
      <c r="AA37" s="51"/>
      <c r="AB37" s="51"/>
      <c r="AC37" s="51"/>
      <c r="AD37" s="51"/>
      <c r="AE37" s="51"/>
      <c r="AF37" s="51"/>
      <c r="AG37" s="51"/>
      <c r="AH37" s="51"/>
      <c r="AI37" s="43">
        <f>IF(Table1[[#This Row],[Criterion A]]="yes",2,IF(Table1[[#This Row],[Criterion A]]="somewhat",1,0))</f>
        <v>0</v>
      </c>
      <c r="AJ37" s="43">
        <f>IF(Table1[[#This Row],[Criterion B]]="yes",2,IF(Table1[[#This Row],[Criterion B]]="somewhat",1,0))</f>
        <v>2</v>
      </c>
      <c r="AK37" s="43">
        <f>IF(Table1[[#This Row],[Criterion C]]="yes",2,IF(Table1[[#This Row],[Criterion C]]="somewhat",1,0))</f>
        <v>2</v>
      </c>
      <c r="AL37" s="43">
        <f>IF(Table1[[#This Row],[Criterion D]]="yes",2,IF(Table1[[#This Row],[Criterion D]]="somewhat",1,0))</f>
        <v>0</v>
      </c>
      <c r="AM37" s="43">
        <f>IF(Table1[[#This Row],[Criterion E]]="yes",2,IF(Table1[[#This Row],[Criterion E]]="somewhat",1,0))</f>
        <v>0</v>
      </c>
      <c r="AN37" s="43">
        <f>IF(Table1[[#This Row],[Criterion F]]="yes",2,IF(Table1[[#This Row],[Criterion F]]="somewhat",1,0))</f>
        <v>0</v>
      </c>
      <c r="AO37" s="43">
        <f>IF(Table1[[#This Row],[Criterion G]]="yes",2,IF(Table1[[#This Row],[Criterion G]]="somewhat",1,0))</f>
        <v>0</v>
      </c>
      <c r="AP37" s="43">
        <f>IF(Table1[[#This Row],[Criterion H]]="yes",2,IF(Table1[[#This Row],[Criterion H]]="somewhat",1,0))</f>
        <v>0</v>
      </c>
      <c r="AQ37" s="43">
        <f>IF(Table1[[#This Row],[Criterion I]]="yes",2,IF(Table1[[#This Row],[Criterion I]]="somewhat",1,0))</f>
        <v>0</v>
      </c>
      <c r="AR37" s="43">
        <f>IF(Table1[[#This Row],[Criterion J]]="yes",2,IF(Table1[[#This Row],[Criterion J]]="somewhat",1,0))</f>
        <v>0</v>
      </c>
      <c r="AS37" s="48">
        <f>Table1[[#This Row],[Aligned with Commercial and State Measure Sets]]+Table1[[#This Row],[Aligned with Federal Measure Sets Focused on Ambulatory Care ]]+Table1[[#This Row],[Aligned with National Hospital Measure Sets]]+Table1[[#This Row],[Aligned with Select State Measure Sets]]</f>
        <v>7</v>
      </c>
      <c r="AT37" s="48">
        <f>COUNTA(Table1[[#This Row],[1]:[
Set  B]])</f>
        <v>3</v>
      </c>
      <c r="AU37" s="48">
        <f>COUNTIF(Table1[[#This Row],[
Core Set of Children’s Health Care Quality Measures for Medicaid and CHIP (Child Core Set)
]:[CMS Medicare Part C &amp; D Star Ratings Measures]],"*yes*")</f>
        <v>2</v>
      </c>
      <c r="AV37" s="48">
        <f>COUNTIF(Table1[[#This Row],[
Joint Commission]:[
Medicare Hospital Compare]],"*yes*")</f>
        <v>0</v>
      </c>
      <c r="AW37" s="48">
        <f>COUNTIF(Table1[[#This Row],[
Oregon CCO Incentive Measures- Year Two, July 2014]:[
VT ACO Pilot Core Performance Measures for Payment and Reporting in Year One (January 16, 2014)]],"*Yes*")</f>
        <v>2</v>
      </c>
      <c r="AX37" s="43"/>
      <c r="AY37" s="43"/>
      <c r="AZ37" s="43" t="s">
        <v>1</v>
      </c>
      <c r="BA37" s="43" t="s">
        <v>1</v>
      </c>
      <c r="BB37" s="43" t="s">
        <v>1</v>
      </c>
      <c r="BC37" s="43"/>
      <c r="BD37" s="43"/>
      <c r="BE3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Yes (Timeliness of Prenatal Care)</v>
      </c>
      <c r="BF3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
      </c>
      <c r="BG3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3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Yes (Postpartum Care Rate)</v>
      </c>
      <c r="BI3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3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3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3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3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
      </c>
      <c r="BN3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37"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3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3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3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3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Yes</v>
      </c>
      <c r="BT3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Yes</v>
      </c>
      <c r="BU3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37"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
      </c>
      <c r="BW37"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row>
    <row r="38" spans="1:110" s="27" customFormat="1" ht="50.1" customHeight="1">
      <c r="A38" s="67">
        <v>33</v>
      </c>
      <c r="B38" s="68" t="str">
        <f>INDEX(Table48[[#All],[Measure Name]],MATCH(Table1[[#This Row],[NQF Number]],Table48[[#All],[NQF '#]],0))</f>
        <v xml:space="preserve">Frequency of Ongoing Prenatal Care </v>
      </c>
      <c r="C38" s="323" t="s">
        <v>71</v>
      </c>
      <c r="D38" s="40" t="str">
        <f>INDEX(Table48[[#All],[Steward]],MATCH(Table1[[#This Row],[NQF Number]],Table48[[#All],[NQF '#]],0))</f>
        <v xml:space="preserve">NCQA </v>
      </c>
      <c r="E38" s="40" t="str">
        <f>IF(INDEX(Table48[[#All],[CMS Number]],MATCH(Table1[[#This Row],[NQF Number]],Table48[[#All],[NQF '#]],0))=0,"",INDEX(Table48[[#All],[CMS Number]],MATCH(Table1[[#This Row],[NQF Number]],Table48[[#All],[NQF '#]],0)))</f>
        <v/>
      </c>
      <c r="F38" s="40" t="str">
        <f>INDEX(Table48[[#All],[Description]],MATCH(Table1[[#This Row],[NQF Number]],Table48[[#All],[NQF '#]],0))</f>
        <v xml:space="preserve">
Measure examines the percentage of Medicaid deliveries that received various numbers of expected prenatal visits.
</v>
      </c>
      <c r="G38" s="40" t="s">
        <v>2928</v>
      </c>
      <c r="H38" s="42" t="s">
        <v>2924</v>
      </c>
      <c r="I38" s="40" t="s">
        <v>2934</v>
      </c>
      <c r="J38" s="43" t="str">
        <f>INDEX(Table48[[#All],[Data Source]],MATCH(Table1[[#This Row],[NQF Number]],Table48[[#All],[NQF '#]],0))</f>
        <v>Claims and Clinical Data</v>
      </c>
      <c r="K38" s="43"/>
      <c r="L38" s="43"/>
      <c r="M38" s="43"/>
      <c r="N38" s="45">
        <f>SUM(Table1[[#This Row],[Criterion A2]:[Criterion J2]])</f>
        <v>4</v>
      </c>
      <c r="O38" s="51"/>
      <c r="P38" s="51"/>
      <c r="Q38" s="46" t="s">
        <v>2965</v>
      </c>
      <c r="R38" s="52"/>
      <c r="S38" s="50" t="s">
        <v>1</v>
      </c>
      <c r="T38" s="52"/>
      <c r="U38" s="52"/>
      <c r="V38" s="52"/>
      <c r="W38" s="51"/>
      <c r="X38" s="52"/>
      <c r="Y38" s="51" t="s">
        <v>11</v>
      </c>
      <c r="Z38" s="51"/>
      <c r="AA38" s="51"/>
      <c r="AB38" s="51"/>
      <c r="AC38" s="51"/>
      <c r="AD38" s="51"/>
      <c r="AE38" s="51"/>
      <c r="AF38" s="51"/>
      <c r="AG38" s="51"/>
      <c r="AH38" s="51"/>
      <c r="AI38" s="43">
        <f>IF(Table1[[#This Row],[Criterion A]]="yes",2,IF(Table1[[#This Row],[Criterion A]]="somewhat",1,0))</f>
        <v>0</v>
      </c>
      <c r="AJ38" s="43">
        <f>IF(Table1[[#This Row],[Criterion B]]="yes",2,IF(Table1[[#This Row],[Criterion B]]="somewhat",1,0))</f>
        <v>2</v>
      </c>
      <c r="AK38" s="43">
        <f>IF(Table1[[#This Row],[Criterion C]]="yes",2,IF(Table1[[#This Row],[Criterion C]]="somewhat",1,0))</f>
        <v>2</v>
      </c>
      <c r="AL38" s="43">
        <f>IF(Table1[[#This Row],[Criterion D]]="yes",2,IF(Table1[[#This Row],[Criterion D]]="somewhat",1,0))</f>
        <v>0</v>
      </c>
      <c r="AM38" s="43">
        <f>IF(Table1[[#This Row],[Criterion E]]="yes",2,IF(Table1[[#This Row],[Criterion E]]="somewhat",1,0))</f>
        <v>0</v>
      </c>
      <c r="AN38" s="43">
        <f>IF(Table1[[#This Row],[Criterion F]]="yes",2,IF(Table1[[#This Row],[Criterion F]]="somewhat",1,0))</f>
        <v>0</v>
      </c>
      <c r="AO38" s="43">
        <f>IF(Table1[[#This Row],[Criterion G]]="yes",2,IF(Table1[[#This Row],[Criterion G]]="somewhat",1,0))</f>
        <v>0</v>
      </c>
      <c r="AP38" s="43">
        <f>IF(Table1[[#This Row],[Criterion H]]="yes",2,IF(Table1[[#This Row],[Criterion H]]="somewhat",1,0))</f>
        <v>0</v>
      </c>
      <c r="AQ38" s="43">
        <f>IF(Table1[[#This Row],[Criterion I]]="yes",2,IF(Table1[[#This Row],[Criterion I]]="somewhat",1,0))</f>
        <v>0</v>
      </c>
      <c r="AR38" s="43">
        <f>IF(Table1[[#This Row],[Criterion J]]="yes",2,IF(Table1[[#This Row],[Criterion J]]="somewhat",1,0))</f>
        <v>0</v>
      </c>
      <c r="AS38" s="48">
        <f>Table1[[#This Row],[Aligned with Commercial and State Measure Sets]]+Table1[[#This Row],[Aligned with Federal Measure Sets Focused on Ambulatory Care ]]+Table1[[#This Row],[Aligned with National Hospital Measure Sets]]+Table1[[#This Row],[Aligned with Select State Measure Sets]]</f>
        <v>3</v>
      </c>
      <c r="AT38" s="48">
        <f>COUNTA(Table1[[#This Row],[1]:[
Set  B]])</f>
        <v>1</v>
      </c>
      <c r="AU38" s="48">
        <f>COUNTIF(Table1[[#This Row],[
Core Set of Children’s Health Care Quality Measures for Medicaid and CHIP (Child Core Set)
]:[CMS Medicare Part C &amp; D Star Ratings Measures]],"*yes*")</f>
        <v>2</v>
      </c>
      <c r="AV38" s="48">
        <f>COUNTIF(Table1[[#This Row],[
Joint Commission]:[
Medicare Hospital Compare]],"*yes*")</f>
        <v>0</v>
      </c>
      <c r="AW38" s="48">
        <f>COUNTIF(Table1[[#This Row],[
Oregon CCO Incentive Measures- Year Two, July 2014]:[
VT ACO Pilot Core Performance Measures for Payment and Reporting in Year One (January 16, 2014)]],"*Yes*")</f>
        <v>0</v>
      </c>
      <c r="AX38" s="43"/>
      <c r="AY38" s="43"/>
      <c r="AZ38" s="43"/>
      <c r="BA38" s="43"/>
      <c r="BB38" s="43" t="s">
        <v>1</v>
      </c>
      <c r="BC38" s="43"/>
      <c r="BD38" s="43"/>
      <c r="BE3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Yes</v>
      </c>
      <c r="BF3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Yes (29)</v>
      </c>
      <c r="BG3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3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3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3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3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3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3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
      </c>
      <c r="BN3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38"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3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3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3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3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3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
      </c>
      <c r="BU3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38"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
      </c>
      <c r="BW38"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row>
    <row r="39" spans="1:110" s="27" customFormat="1" ht="50.1" customHeight="1">
      <c r="A39" s="67">
        <v>34</v>
      </c>
      <c r="B39" s="68" t="str">
        <f>INDEX(Table48[[#All],[Measure Name]],MATCH(Table1[[#This Row],[NQF Number]],Table48[[#All],[NQF '#]],0))</f>
        <v>Primary Caries Prevention Intervention as Part of Well/Ill Child Care as Offered by Primary Care Medical Providers</v>
      </c>
      <c r="C39" s="332" t="s">
        <v>2650</v>
      </c>
      <c r="D39" s="40" t="str">
        <f>INDEX(Table48[[#All],[Steward]],MATCH(Table1[[#This Row],[NQF Number]],Table48[[#All],[NQF '#]],0))</f>
        <v>University of Minnesota</v>
      </c>
      <c r="E39" s="40" t="str">
        <f>IF(INDEX(Table48[[#All],[CMS Number]],MATCH(Table1[[#This Row],[NQF Number]],Table48[[#All],[NQF '#]],0))=0,"",INDEX(Table48[[#All],[CMS Number]],MATCH(Table1[[#This Row],[NQF Number]],Table48[[#All],[NQF '#]],0)))</f>
        <v/>
      </c>
      <c r="F39" s="40" t="str">
        <f>INDEX(Table48[[#All],[Description]],MATCH(Table1[[#This Row],[NQF Number]],Table48[[#All],[NQF '#]],0))</f>
        <v xml:space="preserve">
The measure will a) track the extent to which the PCMP or clinic (determined by the provider number used for billing) applies FV as part of the EPSDT examination and b) track the degree to which each billing entity’s use of the EPSDT with FV codes increases from year to year (more children varnished and more children receiving FV four times a year according to ADA recommendations for high-risk children).</v>
      </c>
      <c r="G39" s="40" t="s">
        <v>2928</v>
      </c>
      <c r="H39" s="42" t="s">
        <v>2924</v>
      </c>
      <c r="I39" s="40" t="s">
        <v>2943</v>
      </c>
      <c r="J39" s="43" t="str">
        <f>INDEX(Table48[[#All],[Data Source]],MATCH(Table1[[#This Row],[NQF Number]],Table48[[#All],[NQF '#]],0))</f>
        <v>Claims</v>
      </c>
      <c r="K39" s="43"/>
      <c r="L39" s="43"/>
      <c r="M39" s="43"/>
      <c r="N39" s="45">
        <f>SUM(Table1[[#This Row],[Criterion A2]:[Criterion J2]])</f>
        <v>2</v>
      </c>
      <c r="O39" s="46" t="s">
        <v>2965</v>
      </c>
      <c r="P39" s="46"/>
      <c r="Q39" s="46" t="s">
        <v>2966</v>
      </c>
      <c r="R39" s="50"/>
      <c r="S39" s="50" t="s">
        <v>2966</v>
      </c>
      <c r="T39" s="50"/>
      <c r="U39" s="50"/>
      <c r="V39" s="50"/>
      <c r="W39" s="51"/>
      <c r="X39" s="50"/>
      <c r="Y39" s="46" t="s">
        <v>11</v>
      </c>
      <c r="Z39" s="46"/>
      <c r="AA39" s="46"/>
      <c r="AB39" s="46"/>
      <c r="AC39" s="46"/>
      <c r="AD39" s="46"/>
      <c r="AE39" s="46"/>
      <c r="AF39" s="46"/>
      <c r="AG39" s="46"/>
      <c r="AH39" s="46"/>
      <c r="AI39" s="43">
        <f>IF(Table1[[#This Row],[Criterion A]]="yes",2,IF(Table1[[#This Row],[Criterion A]]="somewhat",1,0))</f>
        <v>2</v>
      </c>
      <c r="AJ39" s="43">
        <f>IF(Table1[[#This Row],[Criterion B]]="yes",2,IF(Table1[[#This Row],[Criterion B]]="somewhat",1,0))</f>
        <v>0</v>
      </c>
      <c r="AK39" s="43">
        <f>IF(Table1[[#This Row],[Criterion C]]="yes",2,IF(Table1[[#This Row],[Criterion C]]="somewhat",1,0))</f>
        <v>0</v>
      </c>
      <c r="AL39" s="43">
        <f>IF(Table1[[#This Row],[Criterion D]]="yes",2,IF(Table1[[#This Row],[Criterion D]]="somewhat",1,0))</f>
        <v>0</v>
      </c>
      <c r="AM39" s="43">
        <f>IF(Table1[[#This Row],[Criterion E]]="yes",2,IF(Table1[[#This Row],[Criterion E]]="somewhat",1,0))</f>
        <v>0</v>
      </c>
      <c r="AN39" s="43">
        <f>IF(Table1[[#This Row],[Criterion F]]="yes",2,IF(Table1[[#This Row],[Criterion F]]="somewhat",1,0))</f>
        <v>0</v>
      </c>
      <c r="AO39" s="43">
        <f>IF(Table1[[#This Row],[Criterion G]]="yes",2,IF(Table1[[#This Row],[Criterion G]]="somewhat",1,0))</f>
        <v>0</v>
      </c>
      <c r="AP39" s="43">
        <f>IF(Table1[[#This Row],[Criterion H]]="yes",2,IF(Table1[[#This Row],[Criterion H]]="somewhat",1,0))</f>
        <v>0</v>
      </c>
      <c r="AQ39" s="43">
        <f>IF(Table1[[#This Row],[Criterion I]]="yes",2,IF(Table1[[#This Row],[Criterion I]]="somewhat",1,0))</f>
        <v>0</v>
      </c>
      <c r="AR39" s="43">
        <f>IF(Table1[[#This Row],[Criterion J]]="yes",2,IF(Table1[[#This Row],[Criterion J]]="somewhat",1,0))</f>
        <v>0</v>
      </c>
      <c r="AS39" s="48">
        <f>Table1[[#This Row],[Aligned with Commercial and State Measure Sets]]+Table1[[#This Row],[Aligned with Federal Measure Sets Focused on Ambulatory Care ]]+Table1[[#This Row],[Aligned with National Hospital Measure Sets]]+Table1[[#This Row],[Aligned with Select State Measure Sets]]</f>
        <v>0</v>
      </c>
      <c r="AT39" s="48">
        <f>COUNTA(Table1[[#This Row],[1]:[
Set  B]])</f>
        <v>0</v>
      </c>
      <c r="AU39" s="48">
        <f>COUNTIF(Table1[[#This Row],[
Core Set of Children’s Health Care Quality Measures for Medicaid and CHIP (Child Core Set)
]:[CMS Medicare Part C &amp; D Star Ratings Measures]],"*yes*")</f>
        <v>0</v>
      </c>
      <c r="AV39" s="48">
        <f>COUNTIF(Table1[[#This Row],[
Joint Commission]:[
Medicare Hospital Compare]],"*yes*")</f>
        <v>0</v>
      </c>
      <c r="AW39" s="48">
        <f>COUNTIF(Table1[[#This Row],[
Oregon CCO Incentive Measures- Year Two, July 2014]:[
VT ACO Pilot Core Performance Measures for Payment and Reporting in Year One (January 16, 2014)]],"*Yes*")</f>
        <v>0</v>
      </c>
      <c r="AX39" s="43"/>
      <c r="AY39" s="43"/>
      <c r="AZ39" s="43"/>
      <c r="BA39" s="43"/>
      <c r="BB39" s="43"/>
      <c r="BC39" s="43"/>
      <c r="BD39" s="43"/>
      <c r="BE3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3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
      </c>
      <c r="BG3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3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3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3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3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3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3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
      </c>
      <c r="BN3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39"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3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3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3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3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3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
      </c>
      <c r="BU3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39"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Yes</v>
      </c>
      <c r="BW39"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row>
    <row r="40" spans="1:110" s="27" customFormat="1" ht="50.1" customHeight="1">
      <c r="A40" s="67">
        <v>35</v>
      </c>
      <c r="B40" s="322" t="str">
        <f>INDEX(Table48[[#All],[Measure Name]],MATCH(Table1[[#This Row],[NQF Number]],Table48[[#All],[NQF '#]],0))</f>
        <v>Screening for Clinical Depression and Follow-Up Plan</v>
      </c>
      <c r="C40" s="323" t="s">
        <v>53</v>
      </c>
      <c r="D40" s="43" t="str">
        <f>INDEX(Table48[[#All],[Steward]],MATCH(Table1[[#This Row],[NQF Number]],Table48[[#All],[NQF '#]],0))</f>
        <v>CMS</v>
      </c>
      <c r="E40" s="324" t="str">
        <f>IF(INDEX(Table48[[#All],[CMS Number]],MATCH(Table1[[#This Row],[NQF Number]],Table48[[#All],[NQF '#]],0))=0,"",INDEX(Table48[[#All],[CMS Number]],MATCH(Table1[[#This Row],[NQF Number]],Table48[[#All],[NQF '#]],0)))</f>
        <v>CMS2</v>
      </c>
      <c r="F40" s="324" t="str">
        <f>INDEX(Table48[[#All],[Description]],MATCH(Table1[[#This Row],[NQF Number]],Table48[[#All],[NQF '#]],0))</f>
        <v xml:space="preserve">
Percentage of patients aged 12 years and older screened for clinical depression on the date of the encounter using an age appropriate standardized depression screening tool AND if positive, a follow up plan is documented on the date of the positive screen.
</v>
      </c>
      <c r="G40" s="43" t="s">
        <v>2928</v>
      </c>
      <c r="H40" s="43" t="s">
        <v>2924</v>
      </c>
      <c r="I40" s="43" t="s">
        <v>2949</v>
      </c>
      <c r="J40" s="48" t="str">
        <f>INDEX(Table48[[#All],[Data Source]],MATCH(Table1[[#This Row],[NQF Number]],Table48[[#All],[NQF '#]],0))</f>
        <v>Claims and Clinical Data</v>
      </c>
      <c r="K40" s="43"/>
      <c r="L40" s="43"/>
      <c r="M40" s="43"/>
      <c r="N40" s="325">
        <f>SUM(Table1[[#This Row],[Criterion A2]:[Criterion J2]])</f>
        <v>6</v>
      </c>
      <c r="O40" s="51"/>
      <c r="P40" s="51"/>
      <c r="Q40" s="46" t="s">
        <v>2965</v>
      </c>
      <c r="R40" s="52"/>
      <c r="S40" s="50" t="s">
        <v>1</v>
      </c>
      <c r="T40" s="52"/>
      <c r="U40" s="52"/>
      <c r="V40" s="52"/>
      <c r="W40" s="51"/>
      <c r="X40" s="52"/>
      <c r="Y40" s="51" t="s">
        <v>11</v>
      </c>
      <c r="Z40" s="51"/>
      <c r="AA40" s="51" t="s">
        <v>2965</v>
      </c>
      <c r="AB40" s="51"/>
      <c r="AC40" s="51"/>
      <c r="AD40" s="51"/>
      <c r="AE40" s="51"/>
      <c r="AF40" s="51"/>
      <c r="AG40" s="51"/>
      <c r="AH40" s="51"/>
      <c r="AI40" s="43">
        <f>IF(Table1[[#This Row],[Criterion A]]="yes",2,IF(Table1[[#This Row],[Criterion A]]="somewhat",1,0))</f>
        <v>0</v>
      </c>
      <c r="AJ40" s="43">
        <f>IF(Table1[[#This Row],[Criterion B]]="yes",2,IF(Table1[[#This Row],[Criterion B]]="somewhat",1,0))</f>
        <v>2</v>
      </c>
      <c r="AK40" s="43">
        <f>IF(Table1[[#This Row],[Criterion C]]="yes",2,IF(Table1[[#This Row],[Criterion C]]="somewhat",1,0))</f>
        <v>2</v>
      </c>
      <c r="AL40" s="43">
        <f>IF(Table1[[#This Row],[Criterion D]]="yes",2,IF(Table1[[#This Row],[Criterion D]]="somewhat",1,0))</f>
        <v>0</v>
      </c>
      <c r="AM40" s="43">
        <f>IF(Table1[[#This Row],[Criterion E]]="yes",2,IF(Table1[[#This Row],[Criterion E]]="somewhat",1,0))</f>
        <v>0</v>
      </c>
      <c r="AN40" s="43">
        <f>IF(Table1[[#This Row],[Criterion F]]="yes",2,IF(Table1[[#This Row],[Criterion F]]="somewhat",1,0))</f>
        <v>0</v>
      </c>
      <c r="AO40" s="43">
        <f>IF(Table1[[#This Row],[Criterion G]]="yes",2,IF(Table1[[#This Row],[Criterion G]]="somewhat",1,0))</f>
        <v>2</v>
      </c>
      <c r="AP40" s="43">
        <f>IF(Table1[[#This Row],[Criterion H]]="yes",2,IF(Table1[[#This Row],[Criterion H]]="somewhat",1,0))</f>
        <v>0</v>
      </c>
      <c r="AQ40" s="43">
        <f>IF(Table1[[#This Row],[Criterion I]]="yes",2,IF(Table1[[#This Row],[Criterion I]]="somewhat",1,0))</f>
        <v>0</v>
      </c>
      <c r="AR40" s="43">
        <f>IF(Table1[[#This Row],[Criterion J]]="yes",2,IF(Table1[[#This Row],[Criterion J]]="somewhat",1,0))</f>
        <v>0</v>
      </c>
      <c r="AS40" s="48">
        <f>Table1[[#This Row],[Aligned with Commercial and State Measure Sets]]+Table1[[#This Row],[Aligned with Federal Measure Sets Focused on Ambulatory Care ]]+Table1[[#This Row],[Aligned with National Hospital Measure Sets]]+Table1[[#This Row],[Aligned with Select State Measure Sets]]</f>
        <v>12</v>
      </c>
      <c r="AT40" s="48">
        <f>COUNTA(Table1[[#This Row],[1]:[
Set  B]])</f>
        <v>0</v>
      </c>
      <c r="AU40" s="48">
        <f>COUNTIF(Table1[[#This Row],[
Core Set of Children’s Health Care Quality Measures for Medicaid and CHIP (Child Core Set)
]:[CMS Medicare Part C &amp; D Star Ratings Measures]],"*yes*")</f>
        <v>9</v>
      </c>
      <c r="AV40" s="48">
        <f>COUNTIF(Table1[[#This Row],[
Joint Commission]:[
Medicare Hospital Compare]],"*yes*")</f>
        <v>0</v>
      </c>
      <c r="AW40" s="48">
        <f>COUNTIF(Table1[[#This Row],[
Oregon CCO Incentive Measures- Year Two, July 2014]:[
VT ACO Pilot Core Performance Measures for Payment and Reporting in Year One (January 16, 2014)]],"*Yes*")</f>
        <v>3</v>
      </c>
      <c r="AX40" s="43"/>
      <c r="AY40" s="43"/>
      <c r="AZ40" s="43"/>
      <c r="BA40" s="43"/>
      <c r="BB40" s="43"/>
      <c r="BC40" s="43"/>
      <c r="BD40" s="43"/>
      <c r="BE4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4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Yes (25)</v>
      </c>
      <c r="BG4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Yes</v>
      </c>
      <c r="BH4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Yes</v>
      </c>
      <c r="BI4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Yes (ACO 18)</v>
      </c>
      <c r="BJ4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Yes</v>
      </c>
      <c r="BK4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Yes 
(CMS2 - adult &amp; pediatric)</v>
      </c>
      <c r="BL4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Yes</v>
      </c>
      <c r="BM4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Yes (134) 2014 EHR &amp; Cross-Cutting</v>
      </c>
      <c r="BN4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Yes</v>
      </c>
      <c r="BO40"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4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4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4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4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Yes</v>
      </c>
      <c r="BT4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Yes</v>
      </c>
      <c r="BU4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Yes</v>
      </c>
      <c r="BV40"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
      </c>
      <c r="BW40"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Yes</v>
      </c>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row>
    <row r="41" spans="1:110" s="27" customFormat="1" ht="50.1" customHeight="1">
      <c r="A41" s="67">
        <v>36</v>
      </c>
      <c r="B41" s="68" t="str">
        <f>INDEX(Table48[[#All],[Measure Name]],MATCH(Table1[[#This Row],[NQF Number]],Table48[[#All],[NQF '#]],0))</f>
        <v>Maternal Depression Screening</v>
      </c>
      <c r="C41" s="332" t="s">
        <v>1584</v>
      </c>
      <c r="D41" s="40" t="str">
        <f>INDEX(Table48[[#All],[Steward]],MATCH(Table1[[#This Row],[NQF Number]],Table48[[#All],[NQF '#]],0))</f>
        <v>NCQA</v>
      </c>
      <c r="E41" s="40" t="str">
        <f>IF(INDEX(Table48[[#All],[CMS Number]],MATCH(Table1[[#This Row],[NQF Number]],Table48[[#All],[NQF '#]],0))=0,"",INDEX(Table48[[#All],[CMS Number]],MATCH(Table1[[#This Row],[NQF Number]],Table48[[#All],[NQF '#]],0)))</f>
        <v>CMS82</v>
      </c>
      <c r="F41" s="40" t="str">
        <f>INDEX(Table48[[#All],[Description]],MATCH(Table1[[#This Row],[NQF Number]],Table48[[#All],[NQF '#]],0))</f>
        <v xml:space="preserve">
The percentage of children 6 months of age who had documentation of a maternal depression screening for the mother
</v>
      </c>
      <c r="G41" s="41" t="s">
        <v>2928</v>
      </c>
      <c r="H41" s="42" t="s">
        <v>2924</v>
      </c>
      <c r="I41" s="41" t="s">
        <v>2934</v>
      </c>
      <c r="J41" s="43">
        <f>INDEX(Table48[[#All],[Data Source]],MATCH(Table1[[#This Row],[NQF Number]],Table48[[#All],[NQF '#]],0))</f>
        <v>0</v>
      </c>
      <c r="K41" s="43"/>
      <c r="L41" s="43"/>
      <c r="M41" s="43"/>
      <c r="N41" s="45">
        <f>SUM(Table1[[#This Row],[Criterion A2]:[Criterion J2]])</f>
        <v>0</v>
      </c>
      <c r="O41" s="46"/>
      <c r="P41" s="46"/>
      <c r="Q41" s="46" t="s">
        <v>2966</v>
      </c>
      <c r="R41" s="46"/>
      <c r="S41" s="50" t="s">
        <v>2966</v>
      </c>
      <c r="T41" s="46"/>
      <c r="U41" s="46"/>
      <c r="V41" s="46"/>
      <c r="W41" s="51"/>
      <c r="X41" s="46"/>
      <c r="Y41" s="46" t="s">
        <v>11</v>
      </c>
      <c r="Z41" s="46"/>
      <c r="AA41" s="46"/>
      <c r="AB41" s="46"/>
      <c r="AC41" s="46"/>
      <c r="AD41" s="46"/>
      <c r="AE41" s="46"/>
      <c r="AF41" s="46"/>
      <c r="AG41" s="46"/>
      <c r="AH41" s="46"/>
      <c r="AI41" s="43">
        <f>IF(Table1[[#This Row],[Criterion A]]="yes",2,IF(Table1[[#This Row],[Criterion A]]="somewhat",1,0))</f>
        <v>0</v>
      </c>
      <c r="AJ41" s="43">
        <f>IF(Table1[[#This Row],[Criterion B]]="yes",2,IF(Table1[[#This Row],[Criterion B]]="somewhat",1,0))</f>
        <v>0</v>
      </c>
      <c r="AK41" s="43">
        <f>IF(Table1[[#This Row],[Criterion C]]="yes",2,IF(Table1[[#This Row],[Criterion C]]="somewhat",1,0))</f>
        <v>0</v>
      </c>
      <c r="AL41" s="43">
        <f>IF(Table1[[#This Row],[Criterion D]]="yes",2,IF(Table1[[#This Row],[Criterion D]]="somewhat",1,0))</f>
        <v>0</v>
      </c>
      <c r="AM41" s="43">
        <f>IF(Table1[[#This Row],[Criterion E]]="yes",2,IF(Table1[[#This Row],[Criterion E]]="somewhat",1,0))</f>
        <v>0</v>
      </c>
      <c r="AN41" s="43">
        <f>IF(Table1[[#This Row],[Criterion F]]="yes",2,IF(Table1[[#This Row],[Criterion F]]="somewhat",1,0))</f>
        <v>0</v>
      </c>
      <c r="AO41" s="43">
        <f>IF(Table1[[#This Row],[Criterion G]]="yes",2,IF(Table1[[#This Row],[Criterion G]]="somewhat",1,0))</f>
        <v>0</v>
      </c>
      <c r="AP41" s="43">
        <f>IF(Table1[[#This Row],[Criterion H]]="yes",2,IF(Table1[[#This Row],[Criterion H]]="somewhat",1,0))</f>
        <v>0</v>
      </c>
      <c r="AQ41" s="43">
        <f>IF(Table1[[#This Row],[Criterion I]]="yes",2,IF(Table1[[#This Row],[Criterion I]]="somewhat",1,0))</f>
        <v>0</v>
      </c>
      <c r="AR41" s="43">
        <f>IF(Table1[[#This Row],[Criterion J]]="yes",2,IF(Table1[[#This Row],[Criterion J]]="somewhat",1,0))</f>
        <v>0</v>
      </c>
      <c r="AS41" s="48">
        <f>Table1[[#This Row],[Aligned with Commercial and State Measure Sets]]+Table1[[#This Row],[Aligned with Federal Measure Sets Focused on Ambulatory Care ]]+Table1[[#This Row],[Aligned with National Hospital Measure Sets]]+Table1[[#This Row],[Aligned with Select State Measure Sets]]</f>
        <v>1</v>
      </c>
      <c r="AT41" s="48">
        <f>COUNTA(Table1[[#This Row],[1]:[
Set  B]])</f>
        <v>0</v>
      </c>
      <c r="AU41" s="48">
        <f>COUNTIF(Table1[[#This Row],[
Core Set of Children’s Health Care Quality Measures for Medicaid and CHIP (Child Core Set)
]:[CMS Medicare Part C &amp; D Star Ratings Measures]],"*yes*")</f>
        <v>1</v>
      </c>
      <c r="AV41" s="48">
        <f>COUNTIF(Table1[[#This Row],[
Joint Commission]:[
Medicare Hospital Compare]],"*yes*")</f>
        <v>0</v>
      </c>
      <c r="AW41" s="48">
        <f>COUNTIF(Table1[[#This Row],[
Oregon CCO Incentive Measures- Year Two, July 2014]:[
VT ACO Pilot Core Performance Measures for Payment and Reporting in Year One (January 16, 2014)]],"*Yes*")</f>
        <v>0</v>
      </c>
      <c r="AX41" s="43"/>
      <c r="AY41" s="43"/>
      <c r="AZ41" s="43"/>
      <c r="BA41" s="43"/>
      <c r="BB41" s="43"/>
      <c r="BC41" s="43"/>
      <c r="BD41" s="43"/>
      <c r="BE4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4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
      </c>
      <c r="BG4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4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4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4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4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4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4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Yes (372) 2014 EHR</v>
      </c>
      <c r="BN4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41"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4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4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4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4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4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
      </c>
      <c r="BU4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41"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
      </c>
      <c r="BW41"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row>
    <row r="42" spans="1:110" s="27" customFormat="1" ht="50.1" customHeight="1">
      <c r="A42" s="67">
        <v>37</v>
      </c>
      <c r="B42" s="68" t="s">
        <v>2920</v>
      </c>
      <c r="C42" s="323" t="s">
        <v>2919</v>
      </c>
      <c r="D42" s="40" t="s">
        <v>2951</v>
      </c>
      <c r="E42" s="40" t="e">
        <f>IF(INDEX(Table48[[#All],[CMS Number]],MATCH(Table1[[#This Row],[NQF Number]],Table48[[#All],[NQF '#]],0))=0,"",INDEX(Table48[[#All],[CMS Number]],MATCH(Table1[[#This Row],[NQF Number]],Table48[[#All],[NQF '#]],0)))</f>
        <v>#N/A</v>
      </c>
      <c r="F42" s="40" t="e">
        <f>INDEX(Table48[[#All],[Description]],MATCH(Table1[[#This Row],[NQF Number]],Table48[[#All],[NQF '#]],0))</f>
        <v>#N/A</v>
      </c>
      <c r="G42" s="41" t="s">
        <v>2928</v>
      </c>
      <c r="H42" s="42" t="s">
        <v>2925</v>
      </c>
      <c r="I42" s="41" t="s">
        <v>2950</v>
      </c>
      <c r="J42" s="43" t="s">
        <v>9</v>
      </c>
      <c r="K42" s="43"/>
      <c r="L42" s="43"/>
      <c r="M42" s="43"/>
      <c r="N42" s="45">
        <f>SUM(Table1[[#This Row],[Criterion A2]:[Criterion J2]])</f>
        <v>4</v>
      </c>
      <c r="O42" s="46"/>
      <c r="P42" s="46"/>
      <c r="Q42" s="46" t="s">
        <v>2965</v>
      </c>
      <c r="R42" s="46"/>
      <c r="S42" s="50" t="s">
        <v>2966</v>
      </c>
      <c r="T42" s="46"/>
      <c r="U42" s="46"/>
      <c r="V42" s="46"/>
      <c r="W42" s="51"/>
      <c r="X42" s="46"/>
      <c r="Y42" s="46" t="s">
        <v>1</v>
      </c>
      <c r="Z42" s="46"/>
      <c r="AA42" s="46"/>
      <c r="AB42" s="46"/>
      <c r="AC42" s="46"/>
      <c r="AD42" s="46"/>
      <c r="AE42" s="46"/>
      <c r="AF42" s="46"/>
      <c r="AG42" s="46"/>
      <c r="AH42" s="46"/>
      <c r="AI42" s="43">
        <f>IF(Table1[[#This Row],[Criterion A]]="yes",2,IF(Table1[[#This Row],[Criterion A]]="somewhat",1,0))</f>
        <v>0</v>
      </c>
      <c r="AJ42" s="43">
        <f>IF(Table1[[#This Row],[Criterion B]]="yes",2,IF(Table1[[#This Row],[Criterion B]]="somewhat",1,0))</f>
        <v>2</v>
      </c>
      <c r="AK42" s="43">
        <f>IF(Table1[[#This Row],[Criterion C]]="yes",2,IF(Table1[[#This Row],[Criterion C]]="somewhat",1,0))</f>
        <v>0</v>
      </c>
      <c r="AL42" s="43">
        <f>IF(Table1[[#This Row],[Criterion D]]="yes",2,IF(Table1[[#This Row],[Criterion D]]="somewhat",1,0))</f>
        <v>0</v>
      </c>
      <c r="AM42" s="43">
        <f>IF(Table1[[#This Row],[Criterion E]]="yes",2,IF(Table1[[#This Row],[Criterion E]]="somewhat",1,0))</f>
        <v>0</v>
      </c>
      <c r="AN42" s="43">
        <f>IF(Table1[[#This Row],[Criterion F]]="yes",2,IF(Table1[[#This Row],[Criterion F]]="somewhat",1,0))</f>
        <v>2</v>
      </c>
      <c r="AO42" s="43">
        <f>IF(Table1[[#This Row],[Criterion G]]="yes",2,IF(Table1[[#This Row],[Criterion G]]="somewhat",1,0))</f>
        <v>0</v>
      </c>
      <c r="AP42" s="43">
        <f>IF(Table1[[#This Row],[Criterion H]]="yes",2,IF(Table1[[#This Row],[Criterion H]]="somewhat",1,0))</f>
        <v>0</v>
      </c>
      <c r="AQ42" s="43">
        <f>IF(Table1[[#This Row],[Criterion I]]="yes",2,IF(Table1[[#This Row],[Criterion I]]="somewhat",1,0))</f>
        <v>0</v>
      </c>
      <c r="AR42" s="43">
        <f>IF(Table1[[#This Row],[Criterion J]]="yes",2,IF(Table1[[#This Row],[Criterion J]]="somewhat",1,0))</f>
        <v>0</v>
      </c>
      <c r="AS42" s="48">
        <f>Table1[[#This Row],[Aligned with Commercial and State Measure Sets]]+Table1[[#This Row],[Aligned with Federal Measure Sets Focused on Ambulatory Care ]]+Table1[[#This Row],[Aligned with National Hospital Measure Sets]]+Table1[[#This Row],[Aligned with Select State Measure Sets]]</f>
        <v>0</v>
      </c>
      <c r="AT42" s="48">
        <f>COUNTA(Table1[[#This Row],[1]:[
Set  B]])</f>
        <v>0</v>
      </c>
      <c r="AU42" s="48">
        <f>COUNTIF(Table1[[#This Row],[
Core Set of Children’s Health Care Quality Measures for Medicaid and CHIP (Child Core Set)
]:[CMS Medicare Part C &amp; D Star Ratings Measures]],"*yes*")</f>
        <v>0</v>
      </c>
      <c r="AV42" s="48">
        <f>COUNTIF(Table1[[#This Row],[
Joint Commission]:[
Medicare Hospital Compare]],"*yes*")</f>
        <v>0</v>
      </c>
      <c r="AW42" s="48">
        <f>COUNTIF(Table1[[#This Row],[
Oregon CCO Incentive Measures- Year Two, July 2014]:[
VT ACO Pilot Core Performance Measures for Payment and Reporting in Year One (January 16, 2014)]],"*Yes*")</f>
        <v>0</v>
      </c>
      <c r="AX42" s="43"/>
      <c r="AY42" s="43"/>
      <c r="AZ42" s="43"/>
      <c r="BA42" s="43"/>
      <c r="BB42" s="43"/>
      <c r="BC42" s="43"/>
      <c r="BD42" s="43"/>
      <c r="BE4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Not Found</v>
      </c>
      <c r="BF4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Not Found</v>
      </c>
      <c r="BG4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Not Found</v>
      </c>
      <c r="BH4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Not Found</v>
      </c>
      <c r="BI4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Not Found</v>
      </c>
      <c r="BJ4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Not Found</v>
      </c>
      <c r="BK4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Not Found</v>
      </c>
      <c r="BL4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Not Found</v>
      </c>
      <c r="BM4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Not Found</v>
      </c>
      <c r="BN4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Not Found</v>
      </c>
      <c r="BO42"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Not Found</v>
      </c>
      <c r="BP4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Not Found</v>
      </c>
      <c r="BQ4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Not Found</v>
      </c>
      <c r="BR4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Not Found</v>
      </c>
      <c r="BS4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Not Found</v>
      </c>
      <c r="BT4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Not Found</v>
      </c>
      <c r="BU4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Not Found</v>
      </c>
      <c r="BV42"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Not Found</v>
      </c>
      <c r="BW42"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Not Found</v>
      </c>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row>
    <row r="43" spans="1:110" s="27" customFormat="1" ht="50.1" customHeight="1">
      <c r="A43" s="67">
        <v>38</v>
      </c>
      <c r="B43" s="68" t="str">
        <f>INDEX(Table48[[#All],[Measure Name]],MATCH(Table1[[#This Row],[NQF Number]],Table48[[#All],[NQF '#]],0))</f>
        <v>Medication Management for People with Asthma</v>
      </c>
      <c r="C43" s="323" t="s">
        <v>15</v>
      </c>
      <c r="D43" s="40" t="str">
        <f>INDEX(Table48[[#All],[Steward]],MATCH(Table1[[#This Row],[NQF Number]],Table48[[#All],[NQF '#]],0))</f>
        <v>NCQA</v>
      </c>
      <c r="E43" s="40" t="str">
        <f>IF(INDEX(Table48[[#All],[CMS Number]],MATCH(Table1[[#This Row],[NQF Number]],Table48[[#All],[NQF '#]],0))=0,"",INDEX(Table48[[#All],[CMS Number]],MATCH(Table1[[#This Row],[NQF Number]],Table48[[#All],[NQF '#]],0)))</f>
        <v/>
      </c>
      <c r="F43" s="75" t="str">
        <f>INDEX(Table48[[#All],[Description]],MATCH(Table1[[#This Row],[NQF Number]],Table48[[#All],[NQF '#]],0))</f>
        <v xml:space="preserve">
The percentage of patients 5-64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
</v>
      </c>
      <c r="G43" s="40" t="s">
        <v>2932</v>
      </c>
      <c r="H43" s="42" t="s">
        <v>2924</v>
      </c>
      <c r="I43" s="40" t="s">
        <v>2952</v>
      </c>
      <c r="J43" s="43" t="str">
        <f>INDEX(Table48[[#All],[Data Source]],MATCH(Table1[[#This Row],[NQF Number]],Table48[[#All],[NQF '#]],0))</f>
        <v>Claims</v>
      </c>
      <c r="K43" s="43"/>
      <c r="L43" s="43"/>
      <c r="M43" s="43"/>
      <c r="N43" s="45">
        <f>SUM(Table1[[#This Row],[Criterion A2]:[Criterion J2]])</f>
        <v>6</v>
      </c>
      <c r="O43" s="46" t="s">
        <v>2965</v>
      </c>
      <c r="P43" s="46"/>
      <c r="Q43" s="46" t="s">
        <v>2965</v>
      </c>
      <c r="R43" s="46"/>
      <c r="S43" s="50" t="s">
        <v>1</v>
      </c>
      <c r="T43" s="46"/>
      <c r="U43" s="46"/>
      <c r="V43" s="46"/>
      <c r="W43" s="51"/>
      <c r="X43" s="46"/>
      <c r="Y43" s="46" t="s">
        <v>11</v>
      </c>
      <c r="Z43" s="46"/>
      <c r="AA43" s="46"/>
      <c r="AB43" s="46"/>
      <c r="AC43" s="46"/>
      <c r="AD43" s="46"/>
      <c r="AE43" s="46"/>
      <c r="AF43" s="46"/>
      <c r="AG43" s="46"/>
      <c r="AH43" s="46"/>
      <c r="AI43" s="43">
        <f>IF(Table1[[#This Row],[Criterion A]]="yes",2,IF(Table1[[#This Row],[Criterion A]]="somewhat",1,0))</f>
        <v>2</v>
      </c>
      <c r="AJ43" s="43">
        <f>IF(Table1[[#This Row],[Criterion B]]="yes",2,IF(Table1[[#This Row],[Criterion B]]="somewhat",1,0))</f>
        <v>2</v>
      </c>
      <c r="AK43" s="43">
        <f>IF(Table1[[#This Row],[Criterion C]]="yes",2,IF(Table1[[#This Row],[Criterion C]]="somewhat",1,0))</f>
        <v>2</v>
      </c>
      <c r="AL43" s="43">
        <f>IF(Table1[[#This Row],[Criterion D]]="yes",2,IF(Table1[[#This Row],[Criterion D]]="somewhat",1,0))</f>
        <v>0</v>
      </c>
      <c r="AM43" s="43">
        <f>IF(Table1[[#This Row],[Criterion E]]="yes",2,IF(Table1[[#This Row],[Criterion E]]="somewhat",1,0))</f>
        <v>0</v>
      </c>
      <c r="AN43" s="43">
        <f>IF(Table1[[#This Row],[Criterion F]]="yes",2,IF(Table1[[#This Row],[Criterion F]]="somewhat",1,0))</f>
        <v>0</v>
      </c>
      <c r="AO43" s="43">
        <f>IF(Table1[[#This Row],[Criterion G]]="yes",2,IF(Table1[[#This Row],[Criterion G]]="somewhat",1,0))</f>
        <v>0</v>
      </c>
      <c r="AP43" s="43">
        <f>IF(Table1[[#This Row],[Criterion H]]="yes",2,IF(Table1[[#This Row],[Criterion H]]="somewhat",1,0))</f>
        <v>0</v>
      </c>
      <c r="AQ43" s="43">
        <f>IF(Table1[[#This Row],[Criterion I]]="yes",2,IF(Table1[[#This Row],[Criterion I]]="somewhat",1,0))</f>
        <v>0</v>
      </c>
      <c r="AR43" s="43">
        <f>IF(Table1[[#This Row],[Criterion J]]="yes",2,IF(Table1[[#This Row],[Criterion J]]="somewhat",1,0))</f>
        <v>0</v>
      </c>
      <c r="AS43" s="48">
        <f>Table1[[#This Row],[Aligned with Commercial and State Measure Sets]]+Table1[[#This Row],[Aligned with Federal Measure Sets Focused on Ambulatory Care ]]+Table1[[#This Row],[Aligned with National Hospital Measure Sets]]+Table1[[#This Row],[Aligned with Select State Measure Sets]]</f>
        <v>2</v>
      </c>
      <c r="AT43" s="48">
        <f>COUNTA(Table1[[#This Row],[1]:[
Set  B]])</f>
        <v>1</v>
      </c>
      <c r="AU43" s="48">
        <f>COUNTIF(Table1[[#This Row],[
Core Set of Children’s Health Care Quality Measures for Medicaid and CHIP (Child Core Set)
]:[CMS Medicare Part C &amp; D Star Ratings Measures]],"*yes*")</f>
        <v>1</v>
      </c>
      <c r="AV43" s="48">
        <f>COUNTIF(Table1[[#This Row],[
Joint Commission]:[
Medicare Hospital Compare]],"*yes*")</f>
        <v>0</v>
      </c>
      <c r="AW43" s="48">
        <f>COUNTIF(Table1[[#This Row],[
Oregon CCO Incentive Measures- Year Two, July 2014]:[
VT ACO Pilot Core Performance Measures for Payment and Reporting in Year One (January 16, 2014)]],"*Yes*")</f>
        <v>0</v>
      </c>
      <c r="AX43" s="43"/>
      <c r="AY43" s="43"/>
      <c r="AZ43" s="43"/>
      <c r="BA43" s="43"/>
      <c r="BB43" s="43"/>
      <c r="BC43" s="43" t="s">
        <v>2965</v>
      </c>
      <c r="BD43" s="43"/>
      <c r="BE4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Yes</v>
      </c>
      <c r="BF4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
      </c>
      <c r="BG4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4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4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4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4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4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4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
      </c>
      <c r="BN4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43"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4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4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4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4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4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
      </c>
      <c r="BU4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43"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
      </c>
      <c r="BW43"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row>
    <row r="44" spans="1:110" s="27" customFormat="1" ht="50.1" customHeight="1">
      <c r="A44" s="235">
        <v>39</v>
      </c>
      <c r="B44" s="68" t="str">
        <f>INDEX(Table48[[#All],[Measure Name]],MATCH(Table1[[#This Row],[NQF Number]],Table48[[#All],[NQF '#]],0))</f>
        <v xml:space="preserve">Disease Modifying Anti-Rheumatic Drug Therapy for Rheumatoid Arthritis </v>
      </c>
      <c r="C44" s="69" t="s">
        <v>236</v>
      </c>
      <c r="D44" s="40" t="str">
        <f>INDEX(Table48[[#All],[Steward]],MATCH(Table1[[#This Row],[NQF Number]],Table48[[#All],[NQF '#]],0))</f>
        <v>NCQA</v>
      </c>
      <c r="E44" s="40" t="str">
        <f>IF(INDEX(Table48[[#All],[CMS Number]],MATCH(Table1[[#This Row],[NQF Number]],Table48[[#All],[NQF '#]],0))=0,"",INDEX(Table48[[#All],[CMS Number]],MATCH(Table1[[#This Row],[NQF Number]],Table48[[#All],[NQF '#]],0)))</f>
        <v/>
      </c>
      <c r="F44" s="40" t="str">
        <f>INDEX(Table48[[#All],[Description]],MATCH(Table1[[#This Row],[NQF Number]],Table48[[#All],[NQF '#]],0))</f>
        <v xml:space="preserve">
The percentage of patients 18 years and older by the end of the measurement period, diagnosed with rheumatoid arthritis and who had at least one ambulatory prescription for a disease-modifying anti-rheumatic drug (DMARD).
</v>
      </c>
      <c r="G44" s="40" t="s">
        <v>2932</v>
      </c>
      <c r="H44" s="42" t="s">
        <v>2924</v>
      </c>
      <c r="I44" s="40" t="s">
        <v>2942</v>
      </c>
      <c r="J44" s="43" t="str">
        <f>INDEX(Table48[[#All],[Data Source]],MATCH(Table1[[#This Row],[NQF Number]],Table48[[#All],[NQF '#]],0))</f>
        <v>Claims</v>
      </c>
      <c r="K44" s="43"/>
      <c r="L44" s="43"/>
      <c r="M44" s="44"/>
      <c r="N44" s="45">
        <f>SUM(Table1[[#This Row],[Criterion A2]:[Criterion J2]])</f>
        <v>4</v>
      </c>
      <c r="O44" s="46"/>
      <c r="P44" s="46"/>
      <c r="Q44" s="46" t="s">
        <v>2965</v>
      </c>
      <c r="R44" s="46"/>
      <c r="S44" s="50" t="s">
        <v>1</v>
      </c>
      <c r="T44" s="46"/>
      <c r="U44" s="46"/>
      <c r="V44" s="46"/>
      <c r="W44" s="51"/>
      <c r="X44" s="46"/>
      <c r="Y44" s="46" t="s">
        <v>11</v>
      </c>
      <c r="Z44" s="46"/>
      <c r="AA44" s="46"/>
      <c r="AB44" s="46"/>
      <c r="AC44" s="46"/>
      <c r="AD44" s="46"/>
      <c r="AE44" s="46"/>
      <c r="AF44" s="46"/>
      <c r="AG44" s="46"/>
      <c r="AH44" s="46"/>
      <c r="AI44" s="49">
        <f>IF(Table1[[#This Row],[Criterion A]]="yes",2,IF(Table1[[#This Row],[Criterion A]]="somewhat",1,0))</f>
        <v>0</v>
      </c>
      <c r="AJ44" s="43">
        <f>IF(Table1[[#This Row],[Criterion B]]="yes",2,IF(Table1[[#This Row],[Criterion B]]="somewhat",1,0))</f>
        <v>2</v>
      </c>
      <c r="AK44" s="43">
        <f>IF(Table1[[#This Row],[Criterion C]]="yes",2,IF(Table1[[#This Row],[Criterion C]]="somewhat",1,0))</f>
        <v>2</v>
      </c>
      <c r="AL44" s="43">
        <f>IF(Table1[[#This Row],[Criterion D]]="yes",2,IF(Table1[[#This Row],[Criterion D]]="somewhat",1,0))</f>
        <v>0</v>
      </c>
      <c r="AM44" s="43">
        <f>IF(Table1[[#This Row],[Criterion E]]="yes",2,IF(Table1[[#This Row],[Criterion E]]="somewhat",1,0))</f>
        <v>0</v>
      </c>
      <c r="AN44" s="43">
        <f>IF(Table1[[#This Row],[Criterion F]]="yes",2,IF(Table1[[#This Row],[Criterion F]]="somewhat",1,0))</f>
        <v>0</v>
      </c>
      <c r="AO44" s="43">
        <f>IF(Table1[[#This Row],[Criterion G]]="yes",2,IF(Table1[[#This Row],[Criterion G]]="somewhat",1,0))</f>
        <v>0</v>
      </c>
      <c r="AP44" s="43">
        <f>IF(Table1[[#This Row],[Criterion H]]="yes",2,IF(Table1[[#This Row],[Criterion H]]="somewhat",1,0))</f>
        <v>0</v>
      </c>
      <c r="AQ44" s="43">
        <f>IF(Table1[[#This Row],[Criterion I]]="yes",2,IF(Table1[[#This Row],[Criterion I]]="somewhat",1,0))</f>
        <v>0</v>
      </c>
      <c r="AR44" s="43">
        <f>IF(Table1[[#This Row],[Criterion J]]="yes",2,IF(Table1[[#This Row],[Criterion J]]="somewhat",1,0))</f>
        <v>0</v>
      </c>
      <c r="AS44" s="48">
        <f>Table1[[#This Row],[Aligned with Commercial and State Measure Sets]]+Table1[[#This Row],[Aligned with Federal Measure Sets Focused on Ambulatory Care ]]+Table1[[#This Row],[Aligned with National Hospital Measure Sets]]+Table1[[#This Row],[Aligned with Select State Measure Sets]]</f>
        <v>6</v>
      </c>
      <c r="AT44" s="48">
        <f>COUNTA(Table1[[#This Row],[1]:[
Set  B]])</f>
        <v>4</v>
      </c>
      <c r="AU44" s="48">
        <f>COUNTIF(Table1[[#This Row],[
Core Set of Children’s Health Care Quality Measures for Medicaid and CHIP (Child Core Set)
]:[CMS Medicare Part C &amp; D Star Ratings Measures]],"*yes*")</f>
        <v>2</v>
      </c>
      <c r="AV44" s="48">
        <f>COUNTIF(Table1[[#This Row],[
Joint Commission]:[
Medicare Hospital Compare]],"*yes*")</f>
        <v>0</v>
      </c>
      <c r="AW44" s="48">
        <f>COUNTIF(Table1[[#This Row],[
Oregon CCO Incentive Measures- Year Two, July 2014]:[
VT ACO Pilot Core Performance Measures for Payment and Reporting in Year One (January 16, 2014)]],"*Yes*")</f>
        <v>0</v>
      </c>
      <c r="AX44" s="43"/>
      <c r="AY44" s="43" t="s">
        <v>1</v>
      </c>
      <c r="AZ44" s="43" t="s">
        <v>1</v>
      </c>
      <c r="BA44" s="43" t="s">
        <v>1</v>
      </c>
      <c r="BB44" s="43" t="s">
        <v>1</v>
      </c>
      <c r="BC44" s="43"/>
      <c r="BD44" s="43"/>
      <c r="BE4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4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
      </c>
      <c r="BG4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4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4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4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4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4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4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Yes (108)</v>
      </c>
      <c r="BN4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44"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Yes (C19: 2015 and C17: 2016)</v>
      </c>
      <c r="BP4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4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4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4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4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
      </c>
      <c r="BU4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44"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
      </c>
      <c r="BW44"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row>
    <row r="45" spans="1:110" s="27" customFormat="1" ht="61.5" customHeight="1">
      <c r="A45" s="235">
        <v>40</v>
      </c>
      <c r="B45" s="68" t="str">
        <f>INDEX(Table48[[#All],[Measure Name]],MATCH(Table1[[#This Row],[NQF Number]],Table48[[#All],[NQF '#]],0))</f>
        <v xml:space="preserve">
Comprehensive Diabetes Care: Hemoglobin A1c (HbA1c) Poor Control (&gt;9.0%)
</v>
      </c>
      <c r="C45" s="69" t="s">
        <v>102</v>
      </c>
      <c r="D45" s="40" t="str">
        <f>INDEX(Table48[[#All],[Steward]],MATCH(Table1[[#This Row],[NQF Number]],Table48[[#All],[NQF '#]],0))</f>
        <v xml:space="preserve">NCQA </v>
      </c>
      <c r="E45" s="40" t="str">
        <f>IF(INDEX(Table48[[#All],[CMS Number]],MATCH(Table1[[#This Row],[NQF Number]],Table48[[#All],[NQF '#]],0))=0,"",INDEX(Table48[[#All],[CMS Number]],MATCH(Table1[[#This Row],[NQF Number]],Table48[[#All],[NQF '#]],0)))</f>
        <v>CMS122</v>
      </c>
      <c r="F45" s="40" t="str">
        <f>INDEX(Table48[[#All],[Description]],MATCH(Table1[[#This Row],[NQF Number]],Table48[[#All],[NQF '#]],0))</f>
        <v xml:space="preserve">
Percentage of patients 18-75 years of age with diabetes who had hemoglobin A1c &gt; 9.0% during the measurement period.</v>
      </c>
      <c r="G45" s="40" t="s">
        <v>2932</v>
      </c>
      <c r="H45" s="42" t="s">
        <v>2925</v>
      </c>
      <c r="I45" s="40" t="s">
        <v>2953</v>
      </c>
      <c r="J45" s="43" t="str">
        <f>INDEX(Table48[[#All],[Data Source]],MATCH(Table1[[#This Row],[NQF Number]],Table48[[#All],[NQF '#]],0))</f>
        <v>Claims and Clinical Data</v>
      </c>
      <c r="K45" s="43"/>
      <c r="L45" s="43"/>
      <c r="M45" s="44"/>
      <c r="N45" s="45">
        <f>SUM(Table1[[#This Row],[Criterion A2]:[Criterion J2]])</f>
        <v>10</v>
      </c>
      <c r="O45" s="46" t="s">
        <v>2965</v>
      </c>
      <c r="P45" s="46"/>
      <c r="Q45" s="46" t="s">
        <v>2965</v>
      </c>
      <c r="R45" s="46"/>
      <c r="S45" s="50" t="s">
        <v>1</v>
      </c>
      <c r="T45" s="46"/>
      <c r="U45" s="46"/>
      <c r="V45" s="46"/>
      <c r="W45" s="51"/>
      <c r="X45" s="46"/>
      <c r="Y45" s="46" t="s">
        <v>1</v>
      </c>
      <c r="Z45" s="46"/>
      <c r="AA45" s="46" t="s">
        <v>2965</v>
      </c>
      <c r="AB45" s="46"/>
      <c r="AC45" s="46"/>
      <c r="AD45" s="46"/>
      <c r="AE45" s="46"/>
      <c r="AF45" s="46"/>
      <c r="AG45" s="46"/>
      <c r="AH45" s="46"/>
      <c r="AI45" s="49">
        <f>IF(Table1[[#This Row],[Criterion A]]="yes",2,IF(Table1[[#This Row],[Criterion A]]="somewhat",1,0))</f>
        <v>2</v>
      </c>
      <c r="AJ45" s="43">
        <f>IF(Table1[[#This Row],[Criterion B]]="yes",2,IF(Table1[[#This Row],[Criterion B]]="somewhat",1,0))</f>
        <v>2</v>
      </c>
      <c r="AK45" s="43">
        <f>IF(Table1[[#This Row],[Criterion C]]="yes",2,IF(Table1[[#This Row],[Criterion C]]="somewhat",1,0))</f>
        <v>2</v>
      </c>
      <c r="AL45" s="43">
        <f>IF(Table1[[#This Row],[Criterion D]]="yes",2,IF(Table1[[#This Row],[Criterion D]]="somewhat",1,0))</f>
        <v>0</v>
      </c>
      <c r="AM45" s="43">
        <f>IF(Table1[[#This Row],[Criterion E]]="yes",2,IF(Table1[[#This Row],[Criterion E]]="somewhat",1,0))</f>
        <v>0</v>
      </c>
      <c r="AN45" s="43">
        <f>IF(Table1[[#This Row],[Criterion F]]="yes",2,IF(Table1[[#This Row],[Criterion F]]="somewhat",1,0))</f>
        <v>2</v>
      </c>
      <c r="AO45" s="43">
        <f>IF(Table1[[#This Row],[Criterion G]]="yes",2,IF(Table1[[#This Row],[Criterion G]]="somewhat",1,0))</f>
        <v>2</v>
      </c>
      <c r="AP45" s="43">
        <f>IF(Table1[[#This Row],[Criterion H]]="yes",2,IF(Table1[[#This Row],[Criterion H]]="somewhat",1,0))</f>
        <v>0</v>
      </c>
      <c r="AQ45" s="43">
        <f>IF(Table1[[#This Row],[Criterion I]]="yes",2,IF(Table1[[#This Row],[Criterion I]]="somewhat",1,0))</f>
        <v>0</v>
      </c>
      <c r="AR45" s="43">
        <f>IF(Table1[[#This Row],[Criterion J]]="yes",2,IF(Table1[[#This Row],[Criterion J]]="somewhat",1,0))</f>
        <v>0</v>
      </c>
      <c r="AS45" s="48">
        <f>Table1[[#This Row],[Aligned with Commercial and State Measure Sets]]+Table1[[#This Row],[Aligned with Federal Measure Sets Focused on Ambulatory Care ]]+Table1[[#This Row],[Aligned with National Hospital Measure Sets]]+Table1[[#This Row],[Aligned with Select State Measure Sets]]</f>
        <v>11</v>
      </c>
      <c r="AT45" s="48">
        <f>COUNTA(Table1[[#This Row],[1]:[
Set  B]])</f>
        <v>3</v>
      </c>
      <c r="AU45" s="48">
        <f>COUNTIF(Table1[[#This Row],[
Core Set of Children’s Health Care Quality Measures for Medicaid and CHIP (Child Core Set)
]:[CMS Medicare Part C &amp; D Star Ratings Measures]],"*yes*")</f>
        <v>5</v>
      </c>
      <c r="AV45" s="48">
        <f>COUNTIF(Table1[[#This Row],[
Joint Commission]:[
Medicare Hospital Compare]],"*yes*")</f>
        <v>0</v>
      </c>
      <c r="AW45" s="48">
        <f>COUNTIF(Table1[[#This Row],[
Oregon CCO Incentive Measures- Year Two, July 2014]:[
VT ACO Pilot Core Performance Measures for Payment and Reporting in Year One (January 16, 2014)]],"*Yes*")</f>
        <v>3</v>
      </c>
      <c r="AX45" s="43" t="s">
        <v>1</v>
      </c>
      <c r="AY45" s="43"/>
      <c r="AZ45" s="43"/>
      <c r="BA45" s="43" t="s">
        <v>1</v>
      </c>
      <c r="BB45" s="43" t="s">
        <v>1</v>
      </c>
      <c r="BC45" s="43"/>
      <c r="BD45" s="43"/>
      <c r="BE4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4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
      </c>
      <c r="BG4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4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Yes</v>
      </c>
      <c r="BI4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Yes (ACO 27)</v>
      </c>
      <c r="BJ4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Yes</v>
      </c>
      <c r="BK4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4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4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Yes (001) 2014 EHR &amp; Cross-Cutting</v>
      </c>
      <c r="BN4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45"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Yes (C16: 2015 and C15: 2016)</v>
      </c>
      <c r="BP4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4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4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4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Yes</v>
      </c>
      <c r="BT4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Yes</v>
      </c>
      <c r="BU4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Yes</v>
      </c>
      <c r="BV45"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Yes</v>
      </c>
      <c r="BW45"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Yes</v>
      </c>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row>
    <row r="46" spans="1:110" s="27" customFormat="1" ht="54" customHeight="1">
      <c r="A46" s="235">
        <v>41</v>
      </c>
      <c r="B46" s="68" t="str">
        <f>INDEX(Table48[[#All],[Measure Name]],MATCH(Table1[[#This Row],[NQF Number]],Table48[[#All],[NQF '#]],0))</f>
        <v>Comprehensive Diabetes Care: Eye Exam</v>
      </c>
      <c r="C46" s="69" t="s">
        <v>46</v>
      </c>
      <c r="D46" s="40" t="str">
        <f>INDEX(Table48[[#All],[Steward]],MATCH(Table1[[#This Row],[NQF Number]],Table48[[#All],[NQF '#]],0))</f>
        <v xml:space="preserve">NCQA </v>
      </c>
      <c r="E46" s="40" t="str">
        <f>IF(INDEX(Table48[[#All],[CMS Number]],MATCH(Table1[[#This Row],[NQF Number]],Table48[[#All],[NQF '#]],0))=0,"",INDEX(Table48[[#All],[CMS Number]],MATCH(Table1[[#This Row],[NQF Number]],Table48[[#All],[NQF '#]],0)))</f>
        <v>CMS131</v>
      </c>
      <c r="F46" s="40" t="str">
        <f>INDEX(Table48[[#All],[Description]],MATCH(Table1[[#This Row],[NQF Number]],Table48[[#All],[NQF '#]],0))</f>
        <v xml:space="preserve">
Percentage of patients 18-75 years of age with diabetes who had a retinal or dilated eye exam by an eye care professional during the measurement period or a negative retinal exam (no evidence of retinopathy) in the 12 months prior to the measurement period 
</v>
      </c>
      <c r="G46" s="41" t="s">
        <v>2932</v>
      </c>
      <c r="H46" s="42" t="s">
        <v>2924</v>
      </c>
      <c r="I46" s="40" t="s">
        <v>2953</v>
      </c>
      <c r="J46" s="43" t="str">
        <f>INDEX(Table48[[#All],[Data Source]],MATCH(Table1[[#This Row],[NQF Number]],Table48[[#All],[NQF '#]],0))</f>
        <v>Claims</v>
      </c>
      <c r="K46" s="43"/>
      <c r="L46" s="43"/>
      <c r="M46" s="44"/>
      <c r="N46" s="45">
        <f>SUM(Table1[[#This Row],[Criterion A2]:[Criterion J2]])</f>
        <v>8</v>
      </c>
      <c r="O46" s="46" t="s">
        <v>2965</v>
      </c>
      <c r="P46" s="46"/>
      <c r="Q46" s="46" t="s">
        <v>2965</v>
      </c>
      <c r="R46" s="46"/>
      <c r="S46" s="50" t="s">
        <v>1</v>
      </c>
      <c r="T46" s="46"/>
      <c r="U46" s="46"/>
      <c r="V46" s="46"/>
      <c r="W46" s="51"/>
      <c r="X46" s="46"/>
      <c r="Y46" s="46" t="s">
        <v>11</v>
      </c>
      <c r="Z46" s="46"/>
      <c r="AA46" s="46" t="s">
        <v>2965</v>
      </c>
      <c r="AB46" s="46"/>
      <c r="AC46" s="46"/>
      <c r="AD46" s="46"/>
      <c r="AE46" s="46"/>
      <c r="AF46" s="46"/>
      <c r="AG46" s="46"/>
      <c r="AH46" s="46"/>
      <c r="AI46" s="49">
        <f>IF(Table1[[#This Row],[Criterion A]]="yes",2,IF(Table1[[#This Row],[Criterion A]]="somewhat",1,0))</f>
        <v>2</v>
      </c>
      <c r="AJ46" s="43">
        <f>IF(Table1[[#This Row],[Criterion B]]="yes",2,IF(Table1[[#This Row],[Criterion B]]="somewhat",1,0))</f>
        <v>2</v>
      </c>
      <c r="AK46" s="43">
        <f>IF(Table1[[#This Row],[Criterion C]]="yes",2,IF(Table1[[#This Row],[Criterion C]]="somewhat",1,0))</f>
        <v>2</v>
      </c>
      <c r="AL46" s="43">
        <f>IF(Table1[[#This Row],[Criterion D]]="yes",2,IF(Table1[[#This Row],[Criterion D]]="somewhat",1,0))</f>
        <v>0</v>
      </c>
      <c r="AM46" s="43">
        <f>IF(Table1[[#This Row],[Criterion E]]="yes",2,IF(Table1[[#This Row],[Criterion E]]="somewhat",1,0))</f>
        <v>0</v>
      </c>
      <c r="AN46" s="43">
        <f>IF(Table1[[#This Row],[Criterion F]]="yes",2,IF(Table1[[#This Row],[Criterion F]]="somewhat",1,0))</f>
        <v>0</v>
      </c>
      <c r="AO46" s="43">
        <f>IF(Table1[[#This Row],[Criterion G]]="yes",2,IF(Table1[[#This Row],[Criterion G]]="somewhat",1,0))</f>
        <v>2</v>
      </c>
      <c r="AP46" s="43">
        <f>IF(Table1[[#This Row],[Criterion H]]="yes",2,IF(Table1[[#This Row],[Criterion H]]="somewhat",1,0))</f>
        <v>0</v>
      </c>
      <c r="AQ46" s="43">
        <f>IF(Table1[[#This Row],[Criterion I]]="yes",2,IF(Table1[[#This Row],[Criterion I]]="somewhat",1,0))</f>
        <v>0</v>
      </c>
      <c r="AR46" s="43">
        <f>IF(Table1[[#This Row],[Criterion J]]="yes",2,IF(Table1[[#This Row],[Criterion J]]="somewhat",1,0))</f>
        <v>0</v>
      </c>
      <c r="AS46" s="48">
        <f>Table1[[#This Row],[Aligned with Commercial and State Measure Sets]]+Table1[[#This Row],[Aligned with Federal Measure Sets Focused on Ambulatory Care ]]+Table1[[#This Row],[Aligned with National Hospital Measure Sets]]+Table1[[#This Row],[Aligned with Select State Measure Sets]]</f>
        <v>10</v>
      </c>
      <c r="AT46" s="48">
        <f>COUNTA(Table1[[#This Row],[1]:[
Set  B]])</f>
        <v>6</v>
      </c>
      <c r="AU46" s="48">
        <f>COUNTIF(Table1[[#This Row],[
Core Set of Children’s Health Care Quality Measures for Medicaid and CHIP (Child Core Set)
]:[CMS Medicare Part C &amp; D Star Ratings Measures]],"*yes*")</f>
        <v>4</v>
      </c>
      <c r="AV46" s="48">
        <f>COUNTIF(Table1[[#This Row],[
Joint Commission]:[
Medicare Hospital Compare]],"*yes*")</f>
        <v>0</v>
      </c>
      <c r="AW46" s="48">
        <f>COUNTIF(Table1[[#This Row],[
Oregon CCO Incentive Measures- Year Two, July 2014]:[
VT ACO Pilot Core Performance Measures for Payment and Reporting in Year One (January 16, 2014)]],"*Yes*")</f>
        <v>0</v>
      </c>
      <c r="AX46" s="43" t="s">
        <v>1</v>
      </c>
      <c r="AY46" s="43" t="s">
        <v>1</v>
      </c>
      <c r="AZ46" s="43" t="s">
        <v>1</v>
      </c>
      <c r="BA46" s="43" t="s">
        <v>1</v>
      </c>
      <c r="BB46" s="43" t="s">
        <v>1</v>
      </c>
      <c r="BC46" s="43" t="s">
        <v>2965</v>
      </c>
      <c r="BD46" s="43"/>
      <c r="BE4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4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Yes (12)</v>
      </c>
      <c r="BG4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4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4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Yes (ACO 41)</v>
      </c>
      <c r="BJ4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4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4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4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Yes (117) 2014 EHR</v>
      </c>
      <c r="BN4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46"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Yes (C14: 2015 and C13: 2016)</v>
      </c>
      <c r="BP4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4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4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4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4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
      </c>
      <c r="BU4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46"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Yes</v>
      </c>
      <c r="BW46"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Yes</v>
      </c>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row>
    <row r="47" spans="1:110" s="27" customFormat="1" ht="78" customHeight="1">
      <c r="A47" s="235">
        <v>42</v>
      </c>
      <c r="B47" s="68" t="str">
        <f>INDEX(Table48[[#All],[Measure Name]],MATCH(Table1[[#This Row],[NQF Number]],Table48[[#All],[NQF '#]],0))</f>
        <v xml:space="preserve">
Comprehensive Diabetes Care: Hemoglobin A1c testing 
</v>
      </c>
      <c r="C47" s="69" t="s">
        <v>124</v>
      </c>
      <c r="D47" s="40" t="str">
        <f>INDEX(Table48[[#All],[Steward]],MATCH(Table1[[#This Row],[NQF Number]],Table48[[#All],[NQF '#]],0))</f>
        <v>NCQA</v>
      </c>
      <c r="E47" s="40" t="str">
        <f>IF(INDEX(Table48[[#All],[CMS Number]],MATCH(Table1[[#This Row],[NQF Number]],Table48[[#All],[NQF '#]],0))=0,"",INDEX(Table48[[#All],[CMS Number]],MATCH(Table1[[#This Row],[NQF Number]],Table48[[#All],[NQF '#]],0)))</f>
        <v/>
      </c>
      <c r="F47" s="40" t="str">
        <f>INDEX(Table48[[#All],[Description]],MATCH(Table1[[#This Row],[NQF Number]],Table48[[#All],[NQF '#]],0))</f>
        <v xml:space="preserve">
The percentage of members 18-75 years of age with diabetes (type 1 and type 2) who received an HbA1c test during the measurement year.</v>
      </c>
      <c r="G47" s="40" t="s">
        <v>2932</v>
      </c>
      <c r="H47" s="43" t="s">
        <v>2924</v>
      </c>
      <c r="I47" s="40" t="s">
        <v>2953</v>
      </c>
      <c r="J47" s="43" t="str">
        <f>INDEX(Table48[[#All],[Data Source]],MATCH(Table1[[#This Row],[NQF Number]],Table48[[#All],[NQF '#]],0))</f>
        <v>Claims</v>
      </c>
      <c r="K47" s="43"/>
      <c r="L47" s="43"/>
      <c r="M47" s="44"/>
      <c r="N47" s="45">
        <f>SUM(Table1[[#This Row],[Criterion A2]:[Criterion J2]])</f>
        <v>4</v>
      </c>
      <c r="O47" s="46" t="s">
        <v>2965</v>
      </c>
      <c r="P47" s="46"/>
      <c r="Q47" s="46" t="s">
        <v>2965</v>
      </c>
      <c r="R47" s="46"/>
      <c r="S47" s="50" t="s">
        <v>2966</v>
      </c>
      <c r="T47" s="46"/>
      <c r="U47" s="46"/>
      <c r="V47" s="46"/>
      <c r="W47" s="51"/>
      <c r="X47" s="46"/>
      <c r="Y47" s="46" t="s">
        <v>11</v>
      </c>
      <c r="Z47" s="46"/>
      <c r="AA47" s="46"/>
      <c r="AB47" s="46"/>
      <c r="AC47" s="46"/>
      <c r="AD47" s="46"/>
      <c r="AE47" s="46"/>
      <c r="AF47" s="46"/>
      <c r="AG47" s="46"/>
      <c r="AH47" s="46"/>
      <c r="AI47" s="49">
        <f>IF(Table1[[#This Row],[Criterion A]]="yes",2,IF(Table1[[#This Row],[Criterion A]]="somewhat",1,0))</f>
        <v>2</v>
      </c>
      <c r="AJ47" s="43">
        <f>IF(Table1[[#This Row],[Criterion B]]="yes",2,IF(Table1[[#This Row],[Criterion B]]="somewhat",1,0))</f>
        <v>2</v>
      </c>
      <c r="AK47" s="43">
        <f>IF(Table1[[#This Row],[Criterion C]]="yes",2,IF(Table1[[#This Row],[Criterion C]]="somewhat",1,0))</f>
        <v>0</v>
      </c>
      <c r="AL47" s="43">
        <f>IF(Table1[[#This Row],[Criterion D]]="yes",2,IF(Table1[[#This Row],[Criterion D]]="somewhat",1,0))</f>
        <v>0</v>
      </c>
      <c r="AM47" s="43">
        <f>IF(Table1[[#This Row],[Criterion E]]="yes",2,IF(Table1[[#This Row],[Criterion E]]="somewhat",1,0))</f>
        <v>0</v>
      </c>
      <c r="AN47" s="43">
        <f>IF(Table1[[#This Row],[Criterion F]]="yes",2,IF(Table1[[#This Row],[Criterion F]]="somewhat",1,0))</f>
        <v>0</v>
      </c>
      <c r="AO47" s="43">
        <f>IF(Table1[[#This Row],[Criterion G]]="yes",2,IF(Table1[[#This Row],[Criterion G]]="somewhat",1,0))</f>
        <v>0</v>
      </c>
      <c r="AP47" s="43">
        <f>IF(Table1[[#This Row],[Criterion H]]="yes",2,IF(Table1[[#This Row],[Criterion H]]="somewhat",1,0))</f>
        <v>0</v>
      </c>
      <c r="AQ47" s="43">
        <f>IF(Table1[[#This Row],[Criterion I]]="yes",2,IF(Table1[[#This Row],[Criterion I]]="somewhat",1,0))</f>
        <v>0</v>
      </c>
      <c r="AR47" s="43">
        <f>IF(Table1[[#This Row],[Criterion J]]="yes",2,IF(Table1[[#This Row],[Criterion J]]="somewhat",1,0))</f>
        <v>0</v>
      </c>
      <c r="AS47" s="48">
        <f>Table1[[#This Row],[Aligned with Commercial and State Measure Sets]]+Table1[[#This Row],[Aligned with Federal Measure Sets Focused on Ambulatory Care ]]+Table1[[#This Row],[Aligned with National Hospital Measure Sets]]+Table1[[#This Row],[Aligned with Select State Measure Sets]]</f>
        <v>5</v>
      </c>
      <c r="AT47" s="48">
        <f>COUNTA(Table1[[#This Row],[1]:[
Set  B]])</f>
        <v>3</v>
      </c>
      <c r="AU47" s="48">
        <f>COUNTIF(Table1[[#This Row],[
Core Set of Children’s Health Care Quality Measures for Medicaid and CHIP (Child Core Set)
]:[CMS Medicare Part C &amp; D Star Ratings Measures]],"*yes*")</f>
        <v>1</v>
      </c>
      <c r="AV47" s="48">
        <f>COUNTIF(Table1[[#This Row],[
Joint Commission]:[
Medicare Hospital Compare]],"*yes*")</f>
        <v>0</v>
      </c>
      <c r="AW47" s="48">
        <f>COUNTIF(Table1[[#This Row],[
Oregon CCO Incentive Measures- Year Two, July 2014]:[
VT ACO Pilot Core Performance Measures for Payment and Reporting in Year One (January 16, 2014)]],"*Yes*")</f>
        <v>1</v>
      </c>
      <c r="AX47" s="43" t="s">
        <v>1</v>
      </c>
      <c r="AY47" s="43" t="s">
        <v>1</v>
      </c>
      <c r="AZ47" s="43"/>
      <c r="BA47" s="43"/>
      <c r="BB47" s="43"/>
      <c r="BC47" s="43" t="s">
        <v>2965</v>
      </c>
      <c r="BD47" s="43"/>
      <c r="BE4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4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
      </c>
      <c r="BG4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4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Yes</v>
      </c>
      <c r="BI4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4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4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4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4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
      </c>
      <c r="BN4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47"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4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4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4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4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4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Yes</v>
      </c>
      <c r="BU4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47"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Yes</v>
      </c>
      <c r="BW47"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row>
    <row r="48" spans="1:110" s="27" customFormat="1" ht="63" customHeight="1">
      <c r="A48" s="235">
        <v>43</v>
      </c>
      <c r="B48" s="68" t="str">
        <f>INDEX(Table48[[#All],[Measure Name]],MATCH(Table1[[#This Row],[NQF Number]],Table48[[#All],[NQF '#]],0))</f>
        <v>Comprehensive Diabetes Care: Medical Attention for Nephropathy</v>
      </c>
      <c r="C48" s="69" t="s">
        <v>47</v>
      </c>
      <c r="D48" s="40" t="str">
        <f>INDEX(Table48[[#All],[Steward]],MATCH(Table1[[#This Row],[NQF Number]],Table48[[#All],[NQF '#]],0))</f>
        <v xml:space="preserve">NCQA </v>
      </c>
      <c r="E48" s="40" t="str">
        <f>IF(INDEX(Table48[[#All],[CMS Number]],MATCH(Table1[[#This Row],[NQF Number]],Table48[[#All],[NQF '#]],0))=0,"",INDEX(Table48[[#All],[CMS Number]],MATCH(Table1[[#This Row],[NQF Number]],Table48[[#All],[NQF '#]],0)))</f>
        <v>CMS134</v>
      </c>
      <c r="F48" s="40" t="str">
        <f>INDEX(Table48[[#All],[Description]],MATCH(Table1[[#This Row],[NQF Number]],Table48[[#All],[NQF '#]],0))</f>
        <v xml:space="preserve">
The percentage of patients 18-75 years of age with diabetes who had a nephropathy screening test or evidence of nephropathy during the measurement period.
</v>
      </c>
      <c r="G48" s="43" t="s">
        <v>2932</v>
      </c>
      <c r="H48" s="42" t="s">
        <v>2924</v>
      </c>
      <c r="I48" s="40" t="s">
        <v>2953</v>
      </c>
      <c r="J48" s="43" t="str">
        <f>INDEX(Table48[[#All],[Data Source]],MATCH(Table1[[#This Row],[NQF Number]],Table48[[#All],[NQF '#]],0))</f>
        <v>Claims</v>
      </c>
      <c r="K48" s="43"/>
      <c r="L48" s="43"/>
      <c r="M48" s="44"/>
      <c r="N48" s="45">
        <f>SUM(Table1[[#This Row],[Criterion A2]:[Criterion J2]])</f>
        <v>6</v>
      </c>
      <c r="O48" s="46" t="s">
        <v>2965</v>
      </c>
      <c r="P48" s="46"/>
      <c r="Q48" s="46" t="s">
        <v>2965</v>
      </c>
      <c r="R48" s="46"/>
      <c r="S48" s="50" t="s">
        <v>1</v>
      </c>
      <c r="T48" s="46"/>
      <c r="U48" s="46"/>
      <c r="V48" s="46"/>
      <c r="W48" s="51"/>
      <c r="X48" s="46"/>
      <c r="Y48" s="46" t="s">
        <v>11</v>
      </c>
      <c r="Z48" s="46"/>
      <c r="AA48" s="46"/>
      <c r="AB48" s="46"/>
      <c r="AC48" s="46"/>
      <c r="AD48" s="46"/>
      <c r="AE48" s="46"/>
      <c r="AF48" s="46"/>
      <c r="AG48" s="46"/>
      <c r="AH48" s="46"/>
      <c r="AI48" s="49">
        <f>IF(Table1[[#This Row],[Criterion A]]="yes",2,IF(Table1[[#This Row],[Criterion A]]="somewhat",1,0))</f>
        <v>2</v>
      </c>
      <c r="AJ48" s="43">
        <f>IF(Table1[[#This Row],[Criterion B]]="yes",2,IF(Table1[[#This Row],[Criterion B]]="somewhat",1,0))</f>
        <v>2</v>
      </c>
      <c r="AK48" s="43">
        <f>IF(Table1[[#This Row],[Criterion C]]="yes",2,IF(Table1[[#This Row],[Criterion C]]="somewhat",1,0))</f>
        <v>2</v>
      </c>
      <c r="AL48" s="43">
        <f>IF(Table1[[#This Row],[Criterion D]]="yes",2,IF(Table1[[#This Row],[Criterion D]]="somewhat",1,0))</f>
        <v>0</v>
      </c>
      <c r="AM48" s="43">
        <f>IF(Table1[[#This Row],[Criterion E]]="yes",2,IF(Table1[[#This Row],[Criterion E]]="somewhat",1,0))</f>
        <v>0</v>
      </c>
      <c r="AN48" s="43">
        <f>IF(Table1[[#This Row],[Criterion F]]="yes",2,IF(Table1[[#This Row],[Criterion F]]="somewhat",1,0))</f>
        <v>0</v>
      </c>
      <c r="AO48" s="43">
        <f>IF(Table1[[#This Row],[Criterion G]]="yes",2,IF(Table1[[#This Row],[Criterion G]]="somewhat",1,0))</f>
        <v>0</v>
      </c>
      <c r="AP48" s="43">
        <f>IF(Table1[[#This Row],[Criterion H]]="yes",2,IF(Table1[[#This Row],[Criterion H]]="somewhat",1,0))</f>
        <v>0</v>
      </c>
      <c r="AQ48" s="43">
        <f>IF(Table1[[#This Row],[Criterion I]]="yes",2,IF(Table1[[#This Row],[Criterion I]]="somewhat",1,0))</f>
        <v>0</v>
      </c>
      <c r="AR48" s="43">
        <f>IF(Table1[[#This Row],[Criterion J]]="yes",2,IF(Table1[[#This Row],[Criterion J]]="somewhat",1,0))</f>
        <v>0</v>
      </c>
      <c r="AS48" s="48">
        <f>Table1[[#This Row],[Aligned with Commercial and State Measure Sets]]+Table1[[#This Row],[Aligned with Federal Measure Sets Focused on Ambulatory Care ]]+Table1[[#This Row],[Aligned with National Hospital Measure Sets]]+Table1[[#This Row],[Aligned with Select State Measure Sets]]</f>
        <v>5</v>
      </c>
      <c r="AT48" s="48">
        <f>COUNTA(Table1[[#This Row],[1]:[
Set  B]])</f>
        <v>2</v>
      </c>
      <c r="AU48" s="48">
        <f>COUNTIF(Table1[[#This Row],[
Core Set of Children’s Health Care Quality Measures for Medicaid and CHIP (Child Core Set)
]:[CMS Medicare Part C &amp; D Star Ratings Measures]],"*yes*")</f>
        <v>3</v>
      </c>
      <c r="AV48" s="48">
        <f>COUNTIF(Table1[[#This Row],[
Joint Commission]:[
Medicare Hospital Compare]],"*yes*")</f>
        <v>0</v>
      </c>
      <c r="AW48" s="48">
        <f>COUNTIF(Table1[[#This Row],[
Oregon CCO Incentive Measures- Year Two, July 2014]:[
VT ACO Pilot Core Performance Measures for Payment and Reporting in Year One (January 16, 2014)]],"*Yes*")</f>
        <v>0</v>
      </c>
      <c r="AX48" s="43"/>
      <c r="AY48" s="43" t="s">
        <v>1</v>
      </c>
      <c r="AZ48" s="43"/>
      <c r="BA48" s="43" t="s">
        <v>1</v>
      </c>
      <c r="BB48" s="43"/>
      <c r="BC48" s="43"/>
      <c r="BD48" s="43"/>
      <c r="BE4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4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Yes (14)</v>
      </c>
      <c r="BG4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4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4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4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4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4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4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Yes (119) 2014 EHR</v>
      </c>
      <c r="BN4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48"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yes (C15: 2015 and C14: 2016)</v>
      </c>
      <c r="BP4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4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4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4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4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
      </c>
      <c r="BU4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48"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Yes</v>
      </c>
      <c r="BW48"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Yes</v>
      </c>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2"/>
      <c r="DF48" s="32"/>
    </row>
    <row r="49" spans="1:110" s="27" customFormat="1" ht="57.75" customHeight="1">
      <c r="A49" s="235">
        <v>44</v>
      </c>
      <c r="B49" s="68" t="str">
        <f>INDEX(Table48[[#All],[Measure Name]],MATCH(Table1[[#This Row],[NQF Number]],Table48[[#All],[NQF '#]],0))</f>
        <v>Controlling High Blood Pressure</v>
      </c>
      <c r="C49" s="69" t="s">
        <v>35</v>
      </c>
      <c r="D49" s="40" t="str">
        <f>INDEX(Table48[[#All],[Steward]],MATCH(Table1[[#This Row],[NQF Number]],Table48[[#All],[NQF '#]],0))</f>
        <v xml:space="preserve">NCQA </v>
      </c>
      <c r="E49" s="40" t="str">
        <f>IF(INDEX(Table48[[#All],[CMS Number]],MATCH(Table1[[#This Row],[NQF Number]],Table48[[#All],[NQF '#]],0))=0,"",INDEX(Table48[[#All],[CMS Number]],MATCH(Table1[[#This Row],[NQF Number]],Table48[[#All],[NQF '#]],0)))</f>
        <v>CMS165</v>
      </c>
      <c r="F49" s="40" t="str">
        <f>INDEX(Table48[[#All],[Description]],MATCH(Table1[[#This Row],[NQF Number]],Table48[[#All],[NQF '#]],0))</f>
        <v xml:space="preserve">
The percentage of patients 18 to 85 years of age who had a diagnosis of hypertension (HTN) and whose blood pressure (BP) was adequately controlled (&lt;140/90) during the measurement year.
</v>
      </c>
      <c r="G49" s="40" t="s">
        <v>2932</v>
      </c>
      <c r="H49" s="42" t="s">
        <v>2925</v>
      </c>
      <c r="I49" s="40" t="s">
        <v>2954</v>
      </c>
      <c r="J49" s="43" t="str">
        <f>INDEX(Table48[[#All],[Data Source]],MATCH(Table1[[#This Row],[NQF Number]],Table48[[#All],[NQF '#]],0))</f>
        <v>Clinical Data</v>
      </c>
      <c r="K49" s="43"/>
      <c r="L49" s="43"/>
      <c r="M49" s="44"/>
      <c r="N49" s="45">
        <f>SUM(Table1[[#This Row],[Criterion A2]:[Criterion J2]])</f>
        <v>10</v>
      </c>
      <c r="O49" s="46" t="s">
        <v>2965</v>
      </c>
      <c r="P49" s="46"/>
      <c r="Q49" s="46" t="s">
        <v>2965</v>
      </c>
      <c r="R49" s="46"/>
      <c r="S49" s="50" t="s">
        <v>1</v>
      </c>
      <c r="T49" s="46"/>
      <c r="U49" s="46"/>
      <c r="V49" s="46"/>
      <c r="W49" s="51"/>
      <c r="X49" s="46"/>
      <c r="Y49" s="46" t="s">
        <v>1</v>
      </c>
      <c r="Z49" s="46"/>
      <c r="AA49" s="46" t="s">
        <v>2965</v>
      </c>
      <c r="AB49" s="46"/>
      <c r="AC49" s="46"/>
      <c r="AD49" s="46"/>
      <c r="AE49" s="46"/>
      <c r="AF49" s="46"/>
      <c r="AG49" s="46"/>
      <c r="AH49" s="46"/>
      <c r="AI49" s="49">
        <f>IF(Table1[[#This Row],[Criterion A]]="yes",2,IF(Table1[[#This Row],[Criterion A]]="somewhat",1,0))</f>
        <v>2</v>
      </c>
      <c r="AJ49" s="43">
        <f>IF(Table1[[#This Row],[Criterion B]]="yes",2,IF(Table1[[#This Row],[Criterion B]]="somewhat",1,0))</f>
        <v>2</v>
      </c>
      <c r="AK49" s="43">
        <f>IF(Table1[[#This Row],[Criterion C]]="yes",2,IF(Table1[[#This Row],[Criterion C]]="somewhat",1,0))</f>
        <v>2</v>
      </c>
      <c r="AL49" s="43">
        <f>IF(Table1[[#This Row],[Criterion D]]="yes",2,IF(Table1[[#This Row],[Criterion D]]="somewhat",1,0))</f>
        <v>0</v>
      </c>
      <c r="AM49" s="43">
        <f>IF(Table1[[#This Row],[Criterion E]]="yes",2,IF(Table1[[#This Row],[Criterion E]]="somewhat",1,0))</f>
        <v>0</v>
      </c>
      <c r="AN49" s="43">
        <f>IF(Table1[[#This Row],[Criterion F]]="yes",2,IF(Table1[[#This Row],[Criterion F]]="somewhat",1,0))</f>
        <v>2</v>
      </c>
      <c r="AO49" s="43">
        <f>IF(Table1[[#This Row],[Criterion G]]="yes",2,IF(Table1[[#This Row],[Criterion G]]="somewhat",1,0))</f>
        <v>2</v>
      </c>
      <c r="AP49" s="43">
        <f>IF(Table1[[#This Row],[Criterion H]]="yes",2,IF(Table1[[#This Row],[Criterion H]]="somewhat",1,0))</f>
        <v>0</v>
      </c>
      <c r="AQ49" s="43">
        <f>IF(Table1[[#This Row],[Criterion I]]="yes",2,IF(Table1[[#This Row],[Criterion I]]="somewhat",1,0))</f>
        <v>0</v>
      </c>
      <c r="AR49" s="43">
        <f>IF(Table1[[#This Row],[Criterion J]]="yes",2,IF(Table1[[#This Row],[Criterion J]]="somewhat",1,0))</f>
        <v>0</v>
      </c>
      <c r="AS49" s="48">
        <f>Table1[[#This Row],[Aligned with Commercial and State Measure Sets]]+Table1[[#This Row],[Aligned with Federal Measure Sets Focused on Ambulatory Care ]]+Table1[[#This Row],[Aligned with National Hospital Measure Sets]]+Table1[[#This Row],[Aligned with Select State Measure Sets]]</f>
        <v>14</v>
      </c>
      <c r="AT49" s="48">
        <f>COUNTA(Table1[[#This Row],[1]:[
Set  B]])</f>
        <v>3</v>
      </c>
      <c r="AU49" s="48">
        <f>COUNTIF(Table1[[#This Row],[
Core Set of Children’s Health Care Quality Measures for Medicaid and CHIP (Child Core Set)
]:[CMS Medicare Part C &amp; D Star Ratings Measures]],"*yes*")</f>
        <v>9</v>
      </c>
      <c r="AV49" s="48">
        <f>COUNTIF(Table1[[#This Row],[
Joint Commission]:[
Medicare Hospital Compare]],"*yes*")</f>
        <v>0</v>
      </c>
      <c r="AW49" s="48">
        <f>COUNTIF(Table1[[#This Row],[
Oregon CCO Incentive Measures- Year Two, July 2014]:[
VT ACO Pilot Core Performance Measures for Payment and Reporting in Year One (January 16, 2014)]],"*Yes*")</f>
        <v>2</v>
      </c>
      <c r="AX49" s="43"/>
      <c r="AY49" s="43"/>
      <c r="AZ49" s="43" t="s">
        <v>1</v>
      </c>
      <c r="BA49" s="43" t="s">
        <v>1</v>
      </c>
      <c r="BB49" s="43" t="s">
        <v>1</v>
      </c>
      <c r="BC49" s="43"/>
      <c r="BD49" s="43"/>
      <c r="BE4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4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Yes (37)</v>
      </c>
      <c r="BG4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Yes</v>
      </c>
      <c r="BH4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Yes</v>
      </c>
      <c r="BI4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Yes (ACO 28)</v>
      </c>
      <c r="BJ4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Yes</v>
      </c>
      <c r="BK4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Yes (CMS165 - adult)</v>
      </c>
      <c r="BL4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4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Yes (236) 2014 EHR &amp; Cross-Cutting</v>
      </c>
      <c r="BN4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Yes</v>
      </c>
      <c r="BO49"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xml:space="preserve">Yes (C18: 2015 and C16: 2016) </v>
      </c>
      <c r="BP4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4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4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4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Yes</v>
      </c>
      <c r="BT4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Yes</v>
      </c>
      <c r="BU4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49"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Yes</v>
      </c>
      <c r="BW49"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Yes</v>
      </c>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row>
    <row r="50" spans="1:110" s="27" customFormat="1" ht="74.25" customHeight="1">
      <c r="A50" s="235">
        <v>45</v>
      </c>
      <c r="B50" s="68" t="str">
        <f>INDEX(Table48[[#All],[Measure Name]],MATCH(Table1[[#This Row],[NQF Number]],Table48[[#All],[NQF '#]],0))</f>
        <v xml:space="preserve">
Heart Failure (HF):  Beta- Blocker Therapy for Left Ventricular Systolic Dysfunction (LVSD)
</v>
      </c>
      <c r="C50" s="69" t="s">
        <v>60</v>
      </c>
      <c r="D50" s="40" t="str">
        <f>INDEX(Table48[[#All],[Steward]],MATCH(Table1[[#This Row],[NQF Number]],Table48[[#All],[NQF '#]],0))</f>
        <v>AMA-PCPI</v>
      </c>
      <c r="E50" s="40" t="str">
        <f>IF(INDEX(Table48[[#All],[CMS Number]],MATCH(Table1[[#This Row],[NQF Number]],Table48[[#All],[NQF '#]],0))=0,"",INDEX(Table48[[#All],[CMS Number]],MATCH(Table1[[#This Row],[NQF Number]],Table48[[#All],[NQF '#]],0)))</f>
        <v>CMS144</v>
      </c>
      <c r="F50" s="40" t="str">
        <f>INDEX(Table48[[#All],[Description]],MATCH(Table1[[#This Row],[NQF Number]],Table48[[#All],[NQF '#]],0))</f>
        <v xml:space="preserve">
Percentage of patients aged 18 years and older with a diagnosis of heart failure (HF) with a current or prior left ventricular ejection fraction (LVEF) &lt;40% who were prescribed beta-blocker therapy either within a  12 month period when seen in the outpatient setting OR at each hospital discharge</v>
      </c>
      <c r="G50" s="41" t="s">
        <v>2932</v>
      </c>
      <c r="H50" s="42" t="s">
        <v>2924</v>
      </c>
      <c r="I50" s="41" t="s">
        <v>2942</v>
      </c>
      <c r="J50" s="43" t="str">
        <f>INDEX(Table48[[#All],[Data Source]],MATCH(Table1[[#This Row],[NQF Number]],Table48[[#All],[NQF '#]],0))</f>
        <v>Claims and Clinical Data</v>
      </c>
      <c r="K50" s="43"/>
      <c r="L50" s="43"/>
      <c r="M50" s="44"/>
      <c r="N50" s="45">
        <f>SUM(Table1[[#This Row],[Criterion A2]:[Criterion J2]])</f>
        <v>2</v>
      </c>
      <c r="O50" s="46"/>
      <c r="P50" s="46"/>
      <c r="Q50" s="46" t="s">
        <v>2965</v>
      </c>
      <c r="R50" s="46"/>
      <c r="S50" s="50" t="s">
        <v>2966</v>
      </c>
      <c r="T50" s="46"/>
      <c r="U50" s="46"/>
      <c r="V50" s="46"/>
      <c r="W50" s="51"/>
      <c r="X50" s="46"/>
      <c r="Y50" s="46" t="s">
        <v>11</v>
      </c>
      <c r="Z50" s="46"/>
      <c r="AA50" s="46"/>
      <c r="AB50" s="46"/>
      <c r="AC50" s="46"/>
      <c r="AD50" s="46"/>
      <c r="AE50" s="46"/>
      <c r="AF50" s="46"/>
      <c r="AG50" s="46"/>
      <c r="AH50" s="46"/>
      <c r="AI50" s="49">
        <f>IF(Table1[[#This Row],[Criterion A]]="yes",2,IF(Table1[[#This Row],[Criterion A]]="somewhat",1,0))</f>
        <v>0</v>
      </c>
      <c r="AJ50" s="43">
        <f>IF(Table1[[#This Row],[Criterion B]]="yes",2,IF(Table1[[#This Row],[Criterion B]]="somewhat",1,0))</f>
        <v>2</v>
      </c>
      <c r="AK50" s="43">
        <f>IF(Table1[[#This Row],[Criterion C]]="yes",2,IF(Table1[[#This Row],[Criterion C]]="somewhat",1,0))</f>
        <v>0</v>
      </c>
      <c r="AL50" s="43">
        <f>IF(Table1[[#This Row],[Criterion D]]="yes",2,IF(Table1[[#This Row],[Criterion D]]="somewhat",1,0))</f>
        <v>0</v>
      </c>
      <c r="AM50" s="43">
        <f>IF(Table1[[#This Row],[Criterion E]]="yes",2,IF(Table1[[#This Row],[Criterion E]]="somewhat",1,0))</f>
        <v>0</v>
      </c>
      <c r="AN50" s="43">
        <f>IF(Table1[[#This Row],[Criterion F]]="yes",2,IF(Table1[[#This Row],[Criterion F]]="somewhat",1,0))</f>
        <v>0</v>
      </c>
      <c r="AO50" s="43">
        <f>IF(Table1[[#This Row],[Criterion G]]="yes",2,IF(Table1[[#This Row],[Criterion G]]="somewhat",1,0))</f>
        <v>0</v>
      </c>
      <c r="AP50" s="43">
        <f>IF(Table1[[#This Row],[Criterion H]]="yes",2,IF(Table1[[#This Row],[Criterion H]]="somewhat",1,0))</f>
        <v>0</v>
      </c>
      <c r="AQ50" s="43">
        <f>IF(Table1[[#This Row],[Criterion I]]="yes",2,IF(Table1[[#This Row],[Criterion I]]="somewhat",1,0))</f>
        <v>0</v>
      </c>
      <c r="AR50" s="43">
        <f>IF(Table1[[#This Row],[Criterion J]]="yes",2,IF(Table1[[#This Row],[Criterion J]]="somewhat",1,0))</f>
        <v>0</v>
      </c>
      <c r="AS50" s="48">
        <f>Table1[[#This Row],[Aligned with Commercial and State Measure Sets]]+Table1[[#This Row],[Aligned with Federal Measure Sets Focused on Ambulatory Care ]]+Table1[[#This Row],[Aligned with National Hospital Measure Sets]]+Table1[[#This Row],[Aligned with Select State Measure Sets]]</f>
        <v>6</v>
      </c>
      <c r="AT50" s="48">
        <f>COUNTA(Table1[[#This Row],[1]:[
Set  B]])</f>
        <v>2</v>
      </c>
      <c r="AU50" s="48">
        <f>COUNTIF(Table1[[#This Row],[
Core Set of Children’s Health Care Quality Measures for Medicaid and CHIP (Child Core Set)
]:[CMS Medicare Part C &amp; D Star Ratings Measures]],"*yes*")</f>
        <v>4</v>
      </c>
      <c r="AV50" s="48">
        <f>COUNTIF(Table1[[#This Row],[
Joint Commission]:[
Medicare Hospital Compare]],"*yes*")</f>
        <v>0</v>
      </c>
      <c r="AW50" s="48">
        <f>COUNTIF(Table1[[#This Row],[
Oregon CCO Incentive Measures- Year Two, July 2014]:[
VT ACO Pilot Core Performance Measures for Payment and Reporting in Year One (January 16, 2014)]],"*Yes*")</f>
        <v>0</v>
      </c>
      <c r="AX50" s="43" t="s">
        <v>1</v>
      </c>
      <c r="AY50" s="43"/>
      <c r="AZ50" s="43"/>
      <c r="BA50" s="43"/>
      <c r="BB50" s="43" t="s">
        <v>2965</v>
      </c>
      <c r="BC50" s="43"/>
      <c r="BD50" s="43"/>
      <c r="BE5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5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Yes (18)</v>
      </c>
      <c r="BG5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5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5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Yes (ACO 31)</v>
      </c>
      <c r="BJ5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Yes</v>
      </c>
      <c r="BK5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5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5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Yes (008) 2014 EHR</v>
      </c>
      <c r="BN5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50"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5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5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5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5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5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
      </c>
      <c r="BU5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50"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
      </c>
      <c r="BW50"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Yes</v>
      </c>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row>
    <row r="51" spans="1:110" s="27" customFormat="1" ht="50.1" customHeight="1">
      <c r="A51" s="235">
        <v>46</v>
      </c>
      <c r="B51" s="68" t="str">
        <f>INDEX(Table48[[#All],[Measure Name]],MATCH(Table1[[#This Row],[NQF Number]],Table48[[#All],[NQF '#]],0))</f>
        <v xml:space="preserve">Use of Spirometry Testing in the Assessment and Diagnosis of COPD </v>
      </c>
      <c r="C51" s="69" t="s">
        <v>234</v>
      </c>
      <c r="D51" s="40" t="str">
        <f>INDEX(Table48[[#All],[Steward]],MATCH(Table1[[#This Row],[NQF Number]],Table48[[#All],[NQF '#]],0))</f>
        <v>NCQA</v>
      </c>
      <c r="E51" s="40" t="str">
        <f>IF(INDEX(Table48[[#All],[CMS Number]],MATCH(Table1[[#This Row],[NQF Number]],Table48[[#All],[NQF '#]],0))=0,"",INDEX(Table48[[#All],[CMS Number]],MATCH(Table1[[#This Row],[NQF Number]],Table48[[#All],[NQF '#]],0)))</f>
        <v/>
      </c>
      <c r="F51" s="40" t="str">
        <f>INDEX(Table48[[#All],[Description]],MATCH(Table1[[#This Row],[NQF Number]],Table48[[#All],[NQF '#]],0))</f>
        <v xml:space="preserve">
The percentage of patients 40 years of age and older with a new diagnosis of COPD or newly active COPD, who received appropriate spirometry testing to confirm the diagnosis.
</v>
      </c>
      <c r="G51" s="40" t="s">
        <v>2932</v>
      </c>
      <c r="H51" s="42" t="s">
        <v>2924</v>
      </c>
      <c r="I51" s="40" t="s">
        <v>2955</v>
      </c>
      <c r="J51" s="43" t="str">
        <f>INDEX(Table48[[#All],[Data Source]],MATCH(Table1[[#This Row],[NQF Number]],Table48[[#All],[NQF '#]],0))</f>
        <v>Claims</v>
      </c>
      <c r="K51" s="43"/>
      <c r="L51" s="43"/>
      <c r="M51" s="44"/>
      <c r="N51" s="45">
        <f>SUM(Table1[[#This Row],[Criterion A2]:[Criterion J2]])</f>
        <v>4</v>
      </c>
      <c r="O51" s="46"/>
      <c r="P51" s="46"/>
      <c r="Q51" s="46" t="s">
        <v>2965</v>
      </c>
      <c r="R51" s="46"/>
      <c r="S51" s="50" t="s">
        <v>1</v>
      </c>
      <c r="T51" s="46"/>
      <c r="U51" s="46"/>
      <c r="V51" s="46"/>
      <c r="W51" s="51"/>
      <c r="X51" s="46"/>
      <c r="Y51" s="46" t="s">
        <v>11</v>
      </c>
      <c r="Z51" s="46"/>
      <c r="AA51" s="46"/>
      <c r="AB51" s="46"/>
      <c r="AC51" s="46"/>
      <c r="AD51" s="46"/>
      <c r="AE51" s="46"/>
      <c r="AF51" s="46"/>
      <c r="AG51" s="46"/>
      <c r="AH51" s="46"/>
      <c r="AI51" s="49">
        <f>IF(Table1[[#This Row],[Criterion A]]="yes",2,IF(Table1[[#This Row],[Criterion A]]="somewhat",1,0))</f>
        <v>0</v>
      </c>
      <c r="AJ51" s="43">
        <f>IF(Table1[[#This Row],[Criterion B]]="yes",2,IF(Table1[[#This Row],[Criterion B]]="somewhat",1,0))</f>
        <v>2</v>
      </c>
      <c r="AK51" s="43">
        <f>IF(Table1[[#This Row],[Criterion C]]="yes",2,IF(Table1[[#This Row],[Criterion C]]="somewhat",1,0))</f>
        <v>2</v>
      </c>
      <c r="AL51" s="43">
        <f>IF(Table1[[#This Row],[Criterion D]]="yes",2,IF(Table1[[#This Row],[Criterion D]]="somewhat",1,0))</f>
        <v>0</v>
      </c>
      <c r="AM51" s="43">
        <f>IF(Table1[[#This Row],[Criterion E]]="yes",2,IF(Table1[[#This Row],[Criterion E]]="somewhat",1,0))</f>
        <v>0</v>
      </c>
      <c r="AN51" s="43">
        <f>IF(Table1[[#This Row],[Criterion F]]="yes",2,IF(Table1[[#This Row],[Criterion F]]="somewhat",1,0))</f>
        <v>0</v>
      </c>
      <c r="AO51" s="43">
        <f>IF(Table1[[#This Row],[Criterion G]]="yes",2,IF(Table1[[#This Row],[Criterion G]]="somewhat",1,0))</f>
        <v>0</v>
      </c>
      <c r="AP51" s="43">
        <f>IF(Table1[[#This Row],[Criterion H]]="yes",2,IF(Table1[[#This Row],[Criterion H]]="somewhat",1,0))</f>
        <v>0</v>
      </c>
      <c r="AQ51" s="43">
        <f>IF(Table1[[#This Row],[Criterion I]]="yes",2,IF(Table1[[#This Row],[Criterion I]]="somewhat",1,0))</f>
        <v>0</v>
      </c>
      <c r="AR51" s="43">
        <f>IF(Table1[[#This Row],[Criterion J]]="yes",2,IF(Table1[[#This Row],[Criterion J]]="somewhat",1,0))</f>
        <v>0</v>
      </c>
      <c r="AS51" s="48">
        <f>Table1[[#This Row],[Aligned with Commercial and State Measure Sets]]+Table1[[#This Row],[Aligned with Federal Measure Sets Focused on Ambulatory Care ]]+Table1[[#This Row],[Aligned with National Hospital Measure Sets]]+Table1[[#This Row],[Aligned with Select State Measure Sets]]</f>
        <v>2</v>
      </c>
      <c r="AT51" s="48">
        <f>COUNTA(Table1[[#This Row],[1]:[
Set  B]])</f>
        <v>2</v>
      </c>
      <c r="AU51" s="48">
        <f>COUNTIF(Table1[[#This Row],[
Core Set of Children’s Health Care Quality Measures for Medicaid and CHIP (Child Core Set)
]:[CMS Medicare Part C &amp; D Star Ratings Measures]],"*yes*")</f>
        <v>0</v>
      </c>
      <c r="AV51" s="48">
        <f>COUNTIF(Table1[[#This Row],[
Joint Commission]:[
Medicare Hospital Compare]],"*yes*")</f>
        <v>0</v>
      </c>
      <c r="AW51" s="48">
        <f>COUNTIF(Table1[[#This Row],[
Oregon CCO Incentive Measures- Year Two, July 2014]:[
VT ACO Pilot Core Performance Measures for Payment and Reporting in Year One (January 16, 2014)]],"*Yes*")</f>
        <v>0</v>
      </c>
      <c r="AX51" s="43"/>
      <c r="AY51" s="43"/>
      <c r="AZ51" s="43"/>
      <c r="BA51" s="43" t="s">
        <v>1</v>
      </c>
      <c r="BB51" s="43" t="s">
        <v>1</v>
      </c>
      <c r="BC51" s="43"/>
      <c r="BD51" s="43"/>
      <c r="BE5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5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
      </c>
      <c r="BG5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5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5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5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5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5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5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
      </c>
      <c r="BN5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51"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5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5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5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5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5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
      </c>
      <c r="BU5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51"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Yes</v>
      </c>
      <c r="BW51"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2"/>
      <c r="DF51" s="32"/>
    </row>
    <row r="52" spans="1:110" s="27" customFormat="1" ht="79.5" customHeight="1">
      <c r="A52" s="235">
        <v>47</v>
      </c>
      <c r="B52" s="68" t="str">
        <f>INDEX(Table48[[#All],[Measure Name]],MATCH(Table1[[#This Row],[NQF Number]],Table48[[#All],[NQF '#]],0))</f>
        <v>Persistence of Beta-Blocker Treatment After a Heart Attack</v>
      </c>
      <c r="C52" s="69" t="s">
        <v>282</v>
      </c>
      <c r="D52" s="40" t="str">
        <f>INDEX(Table48[[#All],[Steward]],MATCH(Table1[[#This Row],[NQF Number]],Table48[[#All],[NQF '#]],0))</f>
        <v>NCQA</v>
      </c>
      <c r="E52" s="40" t="str">
        <f>IF(INDEX(Table48[[#All],[CMS Number]],MATCH(Table1[[#This Row],[NQF Number]],Table48[[#All],[NQF '#]],0))=0,"",INDEX(Table48[[#All],[CMS Number]],MATCH(Table1[[#This Row],[NQF Number]],Table48[[#All],[NQF '#]],0)))</f>
        <v/>
      </c>
      <c r="F52" s="40" t="str">
        <f>INDEX(Table48[[#All],[Description]],MATCH(Table1[[#This Row],[NQF Number]],Table48[[#All],[NQF '#]],0))</f>
        <v xml:space="preserve">
The percentage of patients 18 years of age and older during the measurement year who were hospitalized and discharged alive from 6 months prior to the beginning of the measurement year through the 6 months after the beginning of the measurement year with a diagnosis of acute myocardial infarction (AMI) and who received persistent beta-blocker treatment for six months after discharge.
</v>
      </c>
      <c r="G52" s="40" t="s">
        <v>2932</v>
      </c>
      <c r="H52" s="42" t="s">
        <v>2924</v>
      </c>
      <c r="I52" s="40" t="s">
        <v>2942</v>
      </c>
      <c r="J52" s="43" t="str">
        <f>INDEX(Table48[[#All],[Data Source]],MATCH(Table1[[#This Row],[NQF Number]],Table48[[#All],[NQF '#]],0))</f>
        <v>Claims</v>
      </c>
      <c r="K52" s="43"/>
      <c r="L52" s="43"/>
      <c r="M52" s="44"/>
      <c r="N52" s="45">
        <f>SUM(Table1[[#This Row],[Criterion A2]:[Criterion J2]])</f>
        <v>4</v>
      </c>
      <c r="O52" s="46"/>
      <c r="P52" s="47"/>
      <c r="Q52" s="46" t="s">
        <v>2965</v>
      </c>
      <c r="R52" s="46"/>
      <c r="S52" s="50" t="s">
        <v>1</v>
      </c>
      <c r="T52" s="46"/>
      <c r="U52" s="46"/>
      <c r="V52" s="46"/>
      <c r="W52" s="51"/>
      <c r="X52" s="46"/>
      <c r="Y52" s="46" t="s">
        <v>11</v>
      </c>
      <c r="Z52" s="46"/>
      <c r="AA52" s="46"/>
      <c r="AB52" s="46"/>
      <c r="AC52" s="46"/>
      <c r="AD52" s="46"/>
      <c r="AE52" s="46"/>
      <c r="AF52" s="46"/>
      <c r="AG52" s="46"/>
      <c r="AH52" s="46"/>
      <c r="AI52" s="49">
        <f>IF(Table1[[#This Row],[Criterion A]]="yes",2,IF(Table1[[#This Row],[Criterion A]]="somewhat",1,0))</f>
        <v>0</v>
      </c>
      <c r="AJ52" s="43">
        <f>IF(Table1[[#This Row],[Criterion B]]="yes",2,IF(Table1[[#This Row],[Criterion B]]="somewhat",1,0))</f>
        <v>2</v>
      </c>
      <c r="AK52" s="43">
        <f>IF(Table1[[#This Row],[Criterion C]]="yes",2,IF(Table1[[#This Row],[Criterion C]]="somewhat",1,0))</f>
        <v>2</v>
      </c>
      <c r="AL52" s="43">
        <f>IF(Table1[[#This Row],[Criterion D]]="yes",2,IF(Table1[[#This Row],[Criterion D]]="somewhat",1,0))</f>
        <v>0</v>
      </c>
      <c r="AM52" s="43">
        <f>IF(Table1[[#This Row],[Criterion E]]="yes",2,IF(Table1[[#This Row],[Criterion E]]="somewhat",1,0))</f>
        <v>0</v>
      </c>
      <c r="AN52" s="43">
        <f>IF(Table1[[#This Row],[Criterion F]]="yes",2,IF(Table1[[#This Row],[Criterion F]]="somewhat",1,0))</f>
        <v>0</v>
      </c>
      <c r="AO52" s="43">
        <f>IF(Table1[[#This Row],[Criterion G]]="yes",2,IF(Table1[[#This Row],[Criterion G]]="somewhat",1,0))</f>
        <v>0</v>
      </c>
      <c r="AP52" s="43">
        <f>IF(Table1[[#This Row],[Criterion H]]="yes",2,IF(Table1[[#This Row],[Criterion H]]="somewhat",1,0))</f>
        <v>0</v>
      </c>
      <c r="AQ52" s="43">
        <f>IF(Table1[[#This Row],[Criterion I]]="yes",2,IF(Table1[[#This Row],[Criterion I]]="somewhat",1,0))</f>
        <v>0</v>
      </c>
      <c r="AR52" s="43">
        <f>IF(Table1[[#This Row],[Criterion J]]="yes",2,IF(Table1[[#This Row],[Criterion J]]="somewhat",1,0))</f>
        <v>0</v>
      </c>
      <c r="AS52" s="48">
        <f>Table1[[#This Row],[Aligned with Commercial and State Measure Sets]]+Table1[[#This Row],[Aligned with Federal Measure Sets Focused on Ambulatory Care ]]+Table1[[#This Row],[Aligned with National Hospital Measure Sets]]+Table1[[#This Row],[Aligned with Select State Measure Sets]]</f>
        <v>5</v>
      </c>
      <c r="AT52" s="48">
        <f>COUNTA(Table1[[#This Row],[1]:[
Set  B]])</f>
        <v>5</v>
      </c>
      <c r="AU52" s="48">
        <f>COUNTIF(Table1[[#This Row],[
Core Set of Children’s Health Care Quality Measures for Medicaid and CHIP (Child Core Set)
]:[CMS Medicare Part C &amp; D Star Ratings Measures]],"*yes*")</f>
        <v>0</v>
      </c>
      <c r="AV52" s="48">
        <f>COUNTIF(Table1[[#This Row],[
Joint Commission]:[
Medicare Hospital Compare]],"*yes*")</f>
        <v>0</v>
      </c>
      <c r="AW52" s="48">
        <f>COUNTIF(Table1[[#This Row],[
Oregon CCO Incentive Measures- Year Two, July 2014]:[
VT ACO Pilot Core Performance Measures for Payment and Reporting in Year One (January 16, 2014)]],"*Yes*")</f>
        <v>0</v>
      </c>
      <c r="AX52" s="43" t="s">
        <v>1</v>
      </c>
      <c r="AY52" s="43" t="s">
        <v>1</v>
      </c>
      <c r="AZ52" s="43" t="s">
        <v>1</v>
      </c>
      <c r="BA52" s="43" t="s">
        <v>1</v>
      </c>
      <c r="BB52" s="43" t="s">
        <v>1</v>
      </c>
      <c r="BC52" s="43"/>
      <c r="BD52" s="43"/>
      <c r="BE5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5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
      </c>
      <c r="BG5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5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5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5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5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5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5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
      </c>
      <c r="BN5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52"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5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5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5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5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5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
      </c>
      <c r="BU5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52"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
      </c>
      <c r="BW52"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row>
    <row r="53" spans="1:110" s="27" customFormat="1" ht="61.5" customHeight="1">
      <c r="A53" s="235">
        <v>48</v>
      </c>
      <c r="B53" s="68" t="s">
        <v>2923</v>
      </c>
      <c r="C53" s="69" t="s">
        <v>2922</v>
      </c>
      <c r="D53" s="40" t="s">
        <v>3</v>
      </c>
      <c r="E53" s="40" t="e">
        <f>IF(INDEX(Table48[[#All],[CMS Number]],MATCH(Table1[[#This Row],[NQF Number]],Table48[[#All],[NQF '#]],0))=0,"",INDEX(Table48[[#All],[CMS Number]],MATCH(Table1[[#This Row],[NQF Number]],Table48[[#All],[NQF '#]],0)))</f>
        <v>#N/A</v>
      </c>
      <c r="F53" s="40" t="s">
        <v>2962</v>
      </c>
      <c r="G53" s="41" t="s">
        <v>2932</v>
      </c>
      <c r="H53" s="42" t="s">
        <v>2924</v>
      </c>
      <c r="I53" s="40" t="s">
        <v>2935</v>
      </c>
      <c r="J53" s="43" t="e">
        <f>INDEX(Table48[[#All],[Data Source]],MATCH(Table1[[#This Row],[NQF Number]],Table48[[#All],[NQF '#]],0))</f>
        <v>#N/A</v>
      </c>
      <c r="K53" s="43"/>
      <c r="L53" s="43"/>
      <c r="M53" s="44"/>
      <c r="N53" s="45">
        <f>SUM(Table1[[#This Row],[Criterion A2]:[Criterion J2]])</f>
        <v>0</v>
      </c>
      <c r="O53" s="46"/>
      <c r="P53" s="46"/>
      <c r="Q53" s="46" t="s">
        <v>2966</v>
      </c>
      <c r="R53" s="46"/>
      <c r="S53" s="50" t="s">
        <v>2966</v>
      </c>
      <c r="T53" s="46"/>
      <c r="U53" s="46"/>
      <c r="V53" s="46"/>
      <c r="W53" s="51"/>
      <c r="X53" s="46"/>
      <c r="Y53" s="46" t="s">
        <v>11</v>
      </c>
      <c r="Z53" s="46"/>
      <c r="AA53" s="46"/>
      <c r="AB53" s="46"/>
      <c r="AC53" s="46"/>
      <c r="AD53" s="46"/>
      <c r="AE53" s="46"/>
      <c r="AF53" s="46"/>
      <c r="AG53" s="46"/>
      <c r="AH53" s="46"/>
      <c r="AI53" s="49">
        <f>IF(Table1[[#This Row],[Criterion A]]="yes",2,IF(Table1[[#This Row],[Criterion A]]="somewhat",1,0))</f>
        <v>0</v>
      </c>
      <c r="AJ53" s="43">
        <f>IF(Table1[[#This Row],[Criterion B]]="yes",2,IF(Table1[[#This Row],[Criterion B]]="somewhat",1,0))</f>
        <v>0</v>
      </c>
      <c r="AK53" s="43">
        <f>IF(Table1[[#This Row],[Criterion C]]="yes",2,IF(Table1[[#This Row],[Criterion C]]="somewhat",1,0))</f>
        <v>0</v>
      </c>
      <c r="AL53" s="43">
        <f>IF(Table1[[#This Row],[Criterion D]]="yes",2,IF(Table1[[#This Row],[Criterion D]]="somewhat",1,0))</f>
        <v>0</v>
      </c>
      <c r="AM53" s="43">
        <f>IF(Table1[[#This Row],[Criterion E]]="yes",2,IF(Table1[[#This Row],[Criterion E]]="somewhat",1,0))</f>
        <v>0</v>
      </c>
      <c r="AN53" s="43">
        <f>IF(Table1[[#This Row],[Criterion F]]="yes",2,IF(Table1[[#This Row],[Criterion F]]="somewhat",1,0))</f>
        <v>0</v>
      </c>
      <c r="AO53" s="43">
        <f>IF(Table1[[#This Row],[Criterion G]]="yes",2,IF(Table1[[#This Row],[Criterion G]]="somewhat",1,0))</f>
        <v>0</v>
      </c>
      <c r="AP53" s="43">
        <f>IF(Table1[[#This Row],[Criterion H]]="yes",2,IF(Table1[[#This Row],[Criterion H]]="somewhat",1,0))</f>
        <v>0</v>
      </c>
      <c r="AQ53" s="43">
        <f>IF(Table1[[#This Row],[Criterion I]]="yes",2,IF(Table1[[#This Row],[Criterion I]]="somewhat",1,0))</f>
        <v>0</v>
      </c>
      <c r="AR53" s="43">
        <f>IF(Table1[[#This Row],[Criterion J]]="yes",2,IF(Table1[[#This Row],[Criterion J]]="somewhat",1,0))</f>
        <v>0</v>
      </c>
      <c r="AS53" s="48">
        <f>Table1[[#This Row],[Aligned with Commercial and State Measure Sets]]+Table1[[#This Row],[Aligned with Federal Measure Sets Focused on Ambulatory Care ]]+Table1[[#This Row],[Aligned with National Hospital Measure Sets]]+Table1[[#This Row],[Aligned with Select State Measure Sets]]</f>
        <v>1</v>
      </c>
      <c r="AT53" s="48">
        <f>COUNTA(Table1[[#This Row],[1]:[
Set  B]])</f>
        <v>1</v>
      </c>
      <c r="AU53" s="48">
        <f>COUNTIF(Table1[[#This Row],[
Core Set of Children’s Health Care Quality Measures for Medicaid and CHIP (Child Core Set)
]:[CMS Medicare Part C &amp; D Star Ratings Measures]],"*yes*")</f>
        <v>0</v>
      </c>
      <c r="AV53" s="48">
        <f>COUNTIF(Table1[[#This Row],[
Joint Commission]:[
Medicare Hospital Compare]],"*yes*")</f>
        <v>0</v>
      </c>
      <c r="AW53" s="48">
        <f>COUNTIF(Table1[[#This Row],[
Oregon CCO Incentive Measures- Year Two, July 2014]:[
VT ACO Pilot Core Performance Measures for Payment and Reporting in Year One (January 16, 2014)]],"*Yes*")</f>
        <v>0</v>
      </c>
      <c r="AX53" s="43"/>
      <c r="AY53" s="43" t="s">
        <v>1</v>
      </c>
      <c r="AZ53" s="43"/>
      <c r="BA53" s="43"/>
      <c r="BB53" s="43"/>
      <c r="BC53" s="43"/>
      <c r="BD53" s="43"/>
      <c r="BE5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Not Found</v>
      </c>
      <c r="BF5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Not Found</v>
      </c>
      <c r="BG5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Not Found</v>
      </c>
      <c r="BH5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Not Found</v>
      </c>
      <c r="BI5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Not Found</v>
      </c>
      <c r="BJ5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Not Found</v>
      </c>
      <c r="BK5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Not Found</v>
      </c>
      <c r="BL5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Not Found</v>
      </c>
      <c r="BM5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Not Found</v>
      </c>
      <c r="BN5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Not Found</v>
      </c>
      <c r="BO53"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Not Found</v>
      </c>
      <c r="BP5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Not Found</v>
      </c>
      <c r="BQ5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Not Found</v>
      </c>
      <c r="BR5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Not Found</v>
      </c>
      <c r="BS5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Not Found</v>
      </c>
      <c r="BT5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Not Found</v>
      </c>
      <c r="BU53"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Not Found</v>
      </c>
      <c r="BV53"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Not Found</v>
      </c>
      <c r="BW53"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Not Found</v>
      </c>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row>
    <row r="54" spans="1:110" s="27" customFormat="1" ht="50.1" customHeight="1">
      <c r="A54" s="235">
        <v>49</v>
      </c>
      <c r="B54" s="68" t="str">
        <f>INDEX(Table48[[#All],[Measure Name]],MATCH(Table1[[#This Row],[NQF Number]],Table48[[#All],[NQF '#]],0))</f>
        <v xml:space="preserve">Use of Imaging Studies for Low Back Pain </v>
      </c>
      <c r="C54" s="69" t="s">
        <v>13</v>
      </c>
      <c r="D54" s="40" t="str">
        <f>INDEX(Table48[[#All],[Steward]],MATCH(Table1[[#This Row],[NQF Number]],Table48[[#All],[NQF '#]],0))</f>
        <v xml:space="preserve">NCQA </v>
      </c>
      <c r="E54" s="40" t="str">
        <f>IF(INDEX(Table48[[#All],[CMS Number]],MATCH(Table1[[#This Row],[NQF Number]],Table48[[#All],[NQF '#]],0))=0,"",INDEX(Table48[[#All],[CMS Number]],MATCH(Table1[[#This Row],[NQF Number]],Table48[[#All],[NQF '#]],0)))</f>
        <v>CMS166</v>
      </c>
      <c r="F54" s="40" t="str">
        <f>INDEX(Table48[[#All],[Description]],MATCH(Table1[[#This Row],[NQF Number]],Table48[[#All],[NQF '#]],0))</f>
        <v xml:space="preserve">
Percentage of patients 18-50 years of age with a diagnosis of low back pain who did not have an imaging study (plain X-ray, MRI, CT scan) within 28 days of the diagnosis.
</v>
      </c>
      <c r="G54" s="41" t="s">
        <v>2932</v>
      </c>
      <c r="H54" s="42" t="s">
        <v>2924</v>
      </c>
      <c r="I54" s="40" t="s">
        <v>2956</v>
      </c>
      <c r="J54" s="43" t="str">
        <f>INDEX(Table48[[#All],[Data Source]],MATCH(Table1[[#This Row],[NQF Number]],Table48[[#All],[NQF '#]],0))</f>
        <v>Claims</v>
      </c>
      <c r="K54" s="43"/>
      <c r="L54" s="43"/>
      <c r="M54" s="44"/>
      <c r="N54" s="45">
        <f>SUM(Table1[[#This Row],[Criterion A2]:[Criterion J2]])</f>
        <v>4</v>
      </c>
      <c r="O54" s="46"/>
      <c r="P54" s="47"/>
      <c r="Q54" s="46" t="s">
        <v>2965</v>
      </c>
      <c r="R54" s="46"/>
      <c r="S54" s="50" t="s">
        <v>1</v>
      </c>
      <c r="T54" s="46"/>
      <c r="U54" s="46"/>
      <c r="V54" s="46"/>
      <c r="W54" s="51"/>
      <c r="X54" s="46"/>
      <c r="Y54" s="46" t="s">
        <v>11</v>
      </c>
      <c r="Z54" s="46"/>
      <c r="AA54" s="46"/>
      <c r="AB54" s="46"/>
      <c r="AC54" s="46"/>
      <c r="AD54" s="46"/>
      <c r="AE54" s="46"/>
      <c r="AF54" s="46"/>
      <c r="AG54" s="46"/>
      <c r="AH54" s="46"/>
      <c r="AI54" s="49">
        <f>IF(Table1[[#This Row],[Criterion A]]="yes",2,IF(Table1[[#This Row],[Criterion A]]="somewhat",1,0))</f>
        <v>0</v>
      </c>
      <c r="AJ54" s="43">
        <f>IF(Table1[[#This Row],[Criterion B]]="yes",2,IF(Table1[[#This Row],[Criterion B]]="somewhat",1,0))</f>
        <v>2</v>
      </c>
      <c r="AK54" s="43">
        <f>IF(Table1[[#This Row],[Criterion C]]="yes",2,IF(Table1[[#This Row],[Criterion C]]="somewhat",1,0))</f>
        <v>2</v>
      </c>
      <c r="AL54" s="43">
        <f>IF(Table1[[#This Row],[Criterion D]]="yes",2,IF(Table1[[#This Row],[Criterion D]]="somewhat",1,0))</f>
        <v>0</v>
      </c>
      <c r="AM54" s="43">
        <f>IF(Table1[[#This Row],[Criterion E]]="yes",2,IF(Table1[[#This Row],[Criterion E]]="somewhat",1,0))</f>
        <v>0</v>
      </c>
      <c r="AN54" s="43">
        <f>IF(Table1[[#This Row],[Criterion F]]="yes",2,IF(Table1[[#This Row],[Criterion F]]="somewhat",1,0))</f>
        <v>0</v>
      </c>
      <c r="AO54" s="43">
        <f>IF(Table1[[#This Row],[Criterion G]]="yes",2,IF(Table1[[#This Row],[Criterion G]]="somewhat",1,0))</f>
        <v>0</v>
      </c>
      <c r="AP54" s="43">
        <f>IF(Table1[[#This Row],[Criterion H]]="yes",2,IF(Table1[[#This Row],[Criterion H]]="somewhat",1,0))</f>
        <v>0</v>
      </c>
      <c r="AQ54" s="43">
        <f>IF(Table1[[#This Row],[Criterion I]]="yes",2,IF(Table1[[#This Row],[Criterion I]]="somewhat",1,0))</f>
        <v>0</v>
      </c>
      <c r="AR54" s="43">
        <f>IF(Table1[[#This Row],[Criterion J]]="yes",2,IF(Table1[[#This Row],[Criterion J]]="somewhat",1,0))</f>
        <v>0</v>
      </c>
      <c r="AS54" s="48">
        <f>Table1[[#This Row],[Aligned with Commercial and State Measure Sets]]+Table1[[#This Row],[Aligned with Federal Measure Sets Focused on Ambulatory Care ]]+Table1[[#This Row],[Aligned with National Hospital Measure Sets]]+Table1[[#This Row],[Aligned with Select State Measure Sets]]</f>
        <v>5</v>
      </c>
      <c r="AT54" s="48">
        <f>COUNTA(Table1[[#This Row],[1]:[
Set  B]])</f>
        <v>3</v>
      </c>
      <c r="AU54" s="48">
        <f>COUNTIF(Table1[[#This Row],[
Core Set of Children’s Health Care Quality Measures for Medicaid and CHIP (Child Core Set)
]:[CMS Medicare Part C &amp; D Star Ratings Measures]],"*yes*")</f>
        <v>2</v>
      </c>
      <c r="AV54" s="48">
        <f>COUNTIF(Table1[[#This Row],[
Joint Commission]:[
Medicare Hospital Compare]],"*yes*")</f>
        <v>0</v>
      </c>
      <c r="AW54" s="48">
        <f>COUNTIF(Table1[[#This Row],[
Oregon CCO Incentive Measures- Year Two, July 2014]:[
VT ACO Pilot Core Performance Measures for Payment and Reporting in Year One (January 16, 2014)]],"*Yes*")</f>
        <v>0</v>
      </c>
      <c r="AX54" s="43"/>
      <c r="AY54" s="43"/>
      <c r="AZ54" s="43" t="s">
        <v>1</v>
      </c>
      <c r="BA54" s="43" t="s">
        <v>1</v>
      </c>
      <c r="BB54" s="43" t="s">
        <v>1</v>
      </c>
      <c r="BC54" s="43"/>
      <c r="BD54" s="43"/>
      <c r="BE5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5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
      </c>
      <c r="BG5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5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5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5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5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Yes (CMS166 - adult)</v>
      </c>
      <c r="BL5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5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Yes (312) 2014 EHR</v>
      </c>
      <c r="BN5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54"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5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5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5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5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5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
      </c>
      <c r="BU54"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54"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Yes</v>
      </c>
      <c r="BW54"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c r="DD54" s="32"/>
      <c r="DE54" s="32"/>
      <c r="DF54" s="32"/>
    </row>
    <row r="55" spans="1:110" s="27" customFormat="1" ht="72.75" customHeight="1">
      <c r="A55" s="235">
        <v>50</v>
      </c>
      <c r="B55" s="68" t="str">
        <f>INDEX(Table48[[#All],[Measure Name]],MATCH(Table1[[#This Row],[NQF Number]],Table48[[#All],[NQF '#]],0))</f>
        <v xml:space="preserve">
Avoidance of Antibiotic Treatment in Adults with Acute Bronchitis 
</v>
      </c>
      <c r="C55" s="69" t="s">
        <v>281</v>
      </c>
      <c r="D55" s="40" t="str">
        <f>INDEX(Table48[[#All],[Steward]],MATCH(Table1[[#This Row],[NQF Number]],Table48[[#All],[NQF '#]],0))</f>
        <v>NCQA</v>
      </c>
      <c r="E55" s="40" t="str">
        <f>IF(INDEX(Table48[[#All],[CMS Number]],MATCH(Table1[[#This Row],[NQF Number]],Table48[[#All],[NQF '#]],0))=0,"",INDEX(Table48[[#All],[CMS Number]],MATCH(Table1[[#This Row],[NQF Number]],Table48[[#All],[NQF '#]],0)))</f>
        <v/>
      </c>
      <c r="F55" s="40" t="str">
        <f>INDEX(Table48[[#All],[Description]],MATCH(Table1[[#This Row],[NQF Number]],Table48[[#All],[NQF '#]],0))</f>
        <v xml:space="preserve">
The percentage of adults 18–64 years of age with a diagnosis of acute bronchitis who were not dispensed an antibiotic prescription.</v>
      </c>
      <c r="G55" s="41" t="s">
        <v>2932</v>
      </c>
      <c r="H55" s="42" t="s">
        <v>2924</v>
      </c>
      <c r="I55" s="40" t="s">
        <v>2957</v>
      </c>
      <c r="J55" s="43" t="str">
        <f>INDEX(Table48[[#All],[Data Source]],MATCH(Table1[[#This Row],[NQF Number]],Table48[[#All],[NQF '#]],0))</f>
        <v>Claims</v>
      </c>
      <c r="K55" s="43"/>
      <c r="L55" s="43"/>
      <c r="M55" s="44"/>
      <c r="N55" s="45">
        <f>SUM(Table1[[#This Row],[Criterion A2]:[Criterion J2]])</f>
        <v>4</v>
      </c>
      <c r="O55" s="46"/>
      <c r="P55" s="46"/>
      <c r="Q55" s="46" t="s">
        <v>2965</v>
      </c>
      <c r="R55" s="46"/>
      <c r="S55" s="50" t="s">
        <v>1</v>
      </c>
      <c r="T55" s="46"/>
      <c r="U55" s="46"/>
      <c r="V55" s="46"/>
      <c r="W55" s="51"/>
      <c r="X55" s="46"/>
      <c r="Y55" s="46" t="s">
        <v>11</v>
      </c>
      <c r="Z55" s="46"/>
      <c r="AA55" s="46"/>
      <c r="AB55" s="46"/>
      <c r="AC55" s="46"/>
      <c r="AD55" s="46"/>
      <c r="AE55" s="46"/>
      <c r="AF55" s="46"/>
      <c r="AG55" s="46"/>
      <c r="AH55" s="46"/>
      <c r="AI55" s="49">
        <f>IF(Table1[[#This Row],[Criterion A]]="yes",2,IF(Table1[[#This Row],[Criterion A]]="somewhat",1,0))</f>
        <v>0</v>
      </c>
      <c r="AJ55" s="43">
        <f>IF(Table1[[#This Row],[Criterion B]]="yes",2,IF(Table1[[#This Row],[Criterion B]]="somewhat",1,0))</f>
        <v>2</v>
      </c>
      <c r="AK55" s="43">
        <f>IF(Table1[[#This Row],[Criterion C]]="yes",2,IF(Table1[[#This Row],[Criterion C]]="somewhat",1,0))</f>
        <v>2</v>
      </c>
      <c r="AL55" s="43">
        <f>IF(Table1[[#This Row],[Criterion D]]="yes",2,IF(Table1[[#This Row],[Criterion D]]="somewhat",1,0))</f>
        <v>0</v>
      </c>
      <c r="AM55" s="43">
        <f>IF(Table1[[#This Row],[Criterion E]]="yes",2,IF(Table1[[#This Row],[Criterion E]]="somewhat",1,0))</f>
        <v>0</v>
      </c>
      <c r="AN55" s="43">
        <f>IF(Table1[[#This Row],[Criterion F]]="yes",2,IF(Table1[[#This Row],[Criterion F]]="somewhat",1,0))</f>
        <v>0</v>
      </c>
      <c r="AO55" s="43">
        <f>IF(Table1[[#This Row],[Criterion G]]="yes",2,IF(Table1[[#This Row],[Criterion G]]="somewhat",1,0))</f>
        <v>0</v>
      </c>
      <c r="AP55" s="43">
        <f>IF(Table1[[#This Row],[Criterion H]]="yes",2,IF(Table1[[#This Row],[Criterion H]]="somewhat",1,0))</f>
        <v>0</v>
      </c>
      <c r="AQ55" s="43">
        <f>IF(Table1[[#This Row],[Criterion I]]="yes",2,IF(Table1[[#This Row],[Criterion I]]="somewhat",1,0))</f>
        <v>0</v>
      </c>
      <c r="AR55" s="43">
        <f>IF(Table1[[#This Row],[Criterion J]]="yes",2,IF(Table1[[#This Row],[Criterion J]]="somewhat",1,0))</f>
        <v>0</v>
      </c>
      <c r="AS55" s="48">
        <f>Table1[[#This Row],[Aligned with Commercial and State Measure Sets]]+Table1[[#This Row],[Aligned with Federal Measure Sets Focused on Ambulatory Care ]]+Table1[[#This Row],[Aligned with National Hospital Measure Sets]]+Table1[[#This Row],[Aligned with Select State Measure Sets]]</f>
        <v>5</v>
      </c>
      <c r="AT55" s="48">
        <f>COUNTA(Table1[[#This Row],[1]:[
Set  B]])</f>
        <v>3</v>
      </c>
      <c r="AU55" s="48">
        <f>COUNTIF(Table1[[#This Row],[
Core Set of Children’s Health Care Quality Measures for Medicaid and CHIP (Child Core Set)
]:[CMS Medicare Part C &amp; D Star Ratings Measures]],"*yes*")</f>
        <v>1</v>
      </c>
      <c r="AV55" s="48">
        <f>COUNTIF(Table1[[#This Row],[
Joint Commission]:[
Medicare Hospital Compare]],"*yes*")</f>
        <v>0</v>
      </c>
      <c r="AW55" s="48">
        <f>COUNTIF(Table1[[#This Row],[
Oregon CCO Incentive Measures- Year Two, July 2014]:[
VT ACO Pilot Core Performance Measures for Payment and Reporting in Year One (January 16, 2014)]],"*Yes*")</f>
        <v>1</v>
      </c>
      <c r="AX55" s="43"/>
      <c r="AY55" s="43"/>
      <c r="AZ55" s="43" t="s">
        <v>1</v>
      </c>
      <c r="BA55" s="43" t="s">
        <v>1</v>
      </c>
      <c r="BB55" s="43" t="s">
        <v>1</v>
      </c>
      <c r="BC55" s="43"/>
      <c r="BD55" s="43"/>
      <c r="BE5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5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
      </c>
      <c r="BG5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5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5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5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5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5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5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Yes (116)</v>
      </c>
      <c r="BN5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55"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5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5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5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5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5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
      </c>
      <c r="BU55"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Yes</v>
      </c>
      <c r="BV55"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Yes</v>
      </c>
      <c r="BW55"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Yes</v>
      </c>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c r="DD55" s="32"/>
      <c r="DE55" s="32"/>
      <c r="DF55" s="32"/>
    </row>
    <row r="56" spans="1:110" s="27" customFormat="1" ht="61.5" customHeight="1">
      <c r="A56" s="235">
        <v>51</v>
      </c>
      <c r="B56" s="68" t="str">
        <f>INDEX(Table48[[#All],[Measure Name]],MATCH(Table1[[#This Row],[NQF Number]],Table48[[#All],[NQF '#]],0))</f>
        <v xml:space="preserve">Appropriate Treatment for
Children with Upper Respiratory Infection
</v>
      </c>
      <c r="C56" s="69" t="s">
        <v>12</v>
      </c>
      <c r="D56" s="40" t="str">
        <f>INDEX(Table48[[#All],[Steward]],MATCH(Table1[[#This Row],[NQF Number]],Table48[[#All],[NQF '#]],0))</f>
        <v xml:space="preserve">NCQA </v>
      </c>
      <c r="E56" s="40" t="str">
        <f>IF(INDEX(Table48[[#All],[CMS Number]],MATCH(Table1[[#This Row],[NQF Number]],Table48[[#All],[NQF '#]],0))=0,"",INDEX(Table48[[#All],[CMS Number]],MATCH(Table1[[#This Row],[NQF Number]],Table48[[#All],[NQF '#]],0)))</f>
        <v>CMS154</v>
      </c>
      <c r="F56" s="40" t="str">
        <f>INDEX(Table48[[#All],[Description]],MATCH(Table1[[#This Row],[NQF Number]],Table48[[#All],[NQF '#]],0))</f>
        <v xml:space="preserve">
Percentage of children 3 months-18 years of age who were diagnosed with upper respiratory infection (URI) and were not dispensed an antibiotic prescription on or three days after the episode.
</v>
      </c>
      <c r="G56" s="40" t="s">
        <v>2932</v>
      </c>
      <c r="H56" s="42" t="s">
        <v>2924</v>
      </c>
      <c r="I56" s="40" t="s">
        <v>2958</v>
      </c>
      <c r="J56" s="43" t="str">
        <f>INDEX(Table48[[#All],[Data Source]],MATCH(Table1[[#This Row],[NQF Number]],Table48[[#All],[NQF '#]],0))</f>
        <v>Claims</v>
      </c>
      <c r="K56" s="43"/>
      <c r="L56" s="43"/>
      <c r="M56" s="44"/>
      <c r="N56" s="45">
        <f>SUM(Table1[[#This Row],[Criterion A2]:[Criterion J2]])</f>
        <v>4</v>
      </c>
      <c r="O56" s="46"/>
      <c r="P56" s="46"/>
      <c r="Q56" s="46" t="s">
        <v>2965</v>
      </c>
      <c r="R56" s="46"/>
      <c r="S56" s="50" t="s">
        <v>1</v>
      </c>
      <c r="T56" s="46"/>
      <c r="U56" s="46"/>
      <c r="V56" s="46"/>
      <c r="W56" s="51"/>
      <c r="X56" s="46"/>
      <c r="Y56" s="46" t="s">
        <v>11</v>
      </c>
      <c r="Z56" s="46"/>
      <c r="AA56" s="46"/>
      <c r="AB56" s="46"/>
      <c r="AC56" s="46"/>
      <c r="AD56" s="46"/>
      <c r="AE56" s="46"/>
      <c r="AF56" s="46"/>
      <c r="AG56" s="46"/>
      <c r="AH56" s="46"/>
      <c r="AI56" s="49">
        <f>IF(Table1[[#This Row],[Criterion A]]="yes",2,IF(Table1[[#This Row],[Criterion A]]="somewhat",1,0))</f>
        <v>0</v>
      </c>
      <c r="AJ56" s="43">
        <f>IF(Table1[[#This Row],[Criterion B]]="yes",2,IF(Table1[[#This Row],[Criterion B]]="somewhat",1,0))</f>
        <v>2</v>
      </c>
      <c r="AK56" s="43">
        <f>IF(Table1[[#This Row],[Criterion C]]="yes",2,IF(Table1[[#This Row],[Criterion C]]="somewhat",1,0))</f>
        <v>2</v>
      </c>
      <c r="AL56" s="43">
        <f>IF(Table1[[#This Row],[Criterion D]]="yes",2,IF(Table1[[#This Row],[Criterion D]]="somewhat",1,0))</f>
        <v>0</v>
      </c>
      <c r="AM56" s="43">
        <f>IF(Table1[[#This Row],[Criterion E]]="yes",2,IF(Table1[[#This Row],[Criterion E]]="somewhat",1,0))</f>
        <v>0</v>
      </c>
      <c r="AN56" s="43">
        <f>IF(Table1[[#This Row],[Criterion F]]="yes",2,IF(Table1[[#This Row],[Criterion F]]="somewhat",1,0))</f>
        <v>0</v>
      </c>
      <c r="AO56" s="43">
        <f>IF(Table1[[#This Row],[Criterion G]]="yes",2,IF(Table1[[#This Row],[Criterion G]]="somewhat",1,0))</f>
        <v>0</v>
      </c>
      <c r="AP56" s="43">
        <f>IF(Table1[[#This Row],[Criterion H]]="yes",2,IF(Table1[[#This Row],[Criterion H]]="somewhat",1,0))</f>
        <v>0</v>
      </c>
      <c r="AQ56" s="43">
        <f>IF(Table1[[#This Row],[Criterion I]]="yes",2,IF(Table1[[#This Row],[Criterion I]]="somewhat",1,0))</f>
        <v>0</v>
      </c>
      <c r="AR56" s="43">
        <f>IF(Table1[[#This Row],[Criterion J]]="yes",2,IF(Table1[[#This Row],[Criterion J]]="somewhat",1,0))</f>
        <v>0</v>
      </c>
      <c r="AS56" s="48">
        <f>Table1[[#This Row],[Aligned with Commercial and State Measure Sets]]+Table1[[#This Row],[Aligned with Federal Measure Sets Focused on Ambulatory Care ]]+Table1[[#This Row],[Aligned with National Hospital Measure Sets]]+Table1[[#This Row],[Aligned with Select State Measure Sets]]</f>
        <v>6</v>
      </c>
      <c r="AT56" s="48">
        <f>COUNTA(Table1[[#This Row],[1]:[
Set  B]])</f>
        <v>4</v>
      </c>
      <c r="AU56" s="48">
        <f>COUNTIF(Table1[[#This Row],[
Core Set of Children’s Health Care Quality Measures for Medicaid and CHIP (Child Core Set)
]:[CMS Medicare Part C &amp; D Star Ratings Measures]],"*yes*")</f>
        <v>2</v>
      </c>
      <c r="AV56" s="48">
        <f>COUNTIF(Table1[[#This Row],[
Joint Commission]:[
Medicare Hospital Compare]],"*yes*")</f>
        <v>0</v>
      </c>
      <c r="AW56" s="48">
        <f>COUNTIF(Table1[[#This Row],[
Oregon CCO Incentive Measures- Year Two, July 2014]:[
VT ACO Pilot Core Performance Measures for Payment and Reporting in Year One (January 16, 2014)]],"*Yes*")</f>
        <v>0</v>
      </c>
      <c r="AX56" s="43" t="s">
        <v>1</v>
      </c>
      <c r="AY56" s="43" t="s">
        <v>1</v>
      </c>
      <c r="AZ56" s="43"/>
      <c r="BA56" s="43" t="s">
        <v>1</v>
      </c>
      <c r="BB56" s="43" t="s">
        <v>1</v>
      </c>
      <c r="BC56" s="43"/>
      <c r="BD56" s="43"/>
      <c r="BE5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5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
      </c>
      <c r="BG5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5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5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5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5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Yes (CMS154 - pediatric)</v>
      </c>
      <c r="BL5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5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Yes (065) 2014 EHR</v>
      </c>
      <c r="BN5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56"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5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5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5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5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5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
      </c>
      <c r="BU56"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56"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
      </c>
      <c r="BW56"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row>
    <row r="57" spans="1:110" s="27" customFormat="1" ht="60" customHeight="1">
      <c r="A57" s="235">
        <v>52</v>
      </c>
      <c r="B57" s="68" t="str">
        <f>INDEX(Table48[[#All],[Measure Name]],MATCH(Table1[[#This Row],[NQF Number]],Table48[[#All],[NQF '#]],0))</f>
        <v>Ischemic Vascular Disease (IVD): Use of Aspirin or Another Antithrombotic</v>
      </c>
      <c r="C57" s="69" t="s">
        <v>51</v>
      </c>
      <c r="D57" s="40" t="str">
        <f>INDEX(Table48[[#All],[Steward]],MATCH(Table1[[#This Row],[NQF Number]],Table48[[#All],[NQF '#]],0))</f>
        <v xml:space="preserve">NCQA </v>
      </c>
      <c r="E57" s="40" t="str">
        <f>IF(INDEX(Table48[[#All],[CMS Number]],MATCH(Table1[[#This Row],[NQF Number]],Table48[[#All],[NQF '#]],0))=0,"",INDEX(Table48[[#All],[CMS Number]],MATCH(Table1[[#This Row],[NQF Number]],Table48[[#All],[NQF '#]],0)))</f>
        <v>CMS164</v>
      </c>
      <c r="F57" s="40" t="str">
        <f>INDEX(Table48[[#All],[Description]],MATCH(Table1[[#This Row],[NQF Number]],Table48[[#All],[NQF '#]],0))</f>
        <v xml:space="preserve">
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documentation of use of aspirin or another antithrombotic during the measurement period.
</v>
      </c>
      <c r="G57" s="40" t="s">
        <v>2932</v>
      </c>
      <c r="H57" s="42" t="s">
        <v>2924</v>
      </c>
      <c r="I57" s="40" t="s">
        <v>2942</v>
      </c>
      <c r="J57" s="43" t="str">
        <f>INDEX(Table48[[#All],[Data Source]],MATCH(Table1[[#This Row],[NQF Number]],Table48[[#All],[NQF '#]],0))</f>
        <v>Clinical Data</v>
      </c>
      <c r="K57" s="43"/>
      <c r="L57" s="43"/>
      <c r="M57" s="44"/>
      <c r="N57" s="45">
        <f>SUM(Table1[[#This Row],[Criterion A2]:[Criterion J2]])</f>
        <v>4</v>
      </c>
      <c r="O57" s="46"/>
      <c r="P57" s="46"/>
      <c r="Q57" s="46" t="s">
        <v>2965</v>
      </c>
      <c r="R57" s="46"/>
      <c r="S57" s="50" t="s">
        <v>1</v>
      </c>
      <c r="T57" s="46"/>
      <c r="U57" s="46"/>
      <c r="V57" s="46"/>
      <c r="W57" s="51"/>
      <c r="X57" s="46"/>
      <c r="Y57" s="46" t="s">
        <v>11</v>
      </c>
      <c r="Z57" s="46"/>
      <c r="AA57" s="46"/>
      <c r="AB57" s="46"/>
      <c r="AC57" s="46"/>
      <c r="AD57" s="46"/>
      <c r="AE57" s="46"/>
      <c r="AF57" s="46"/>
      <c r="AG57" s="46"/>
      <c r="AH57" s="46"/>
      <c r="AI57" s="49">
        <f>IF(Table1[[#This Row],[Criterion A]]="yes",2,IF(Table1[[#This Row],[Criterion A]]="somewhat",1,0))</f>
        <v>0</v>
      </c>
      <c r="AJ57" s="43">
        <f>IF(Table1[[#This Row],[Criterion B]]="yes",2,IF(Table1[[#This Row],[Criterion B]]="somewhat",1,0))</f>
        <v>2</v>
      </c>
      <c r="AK57" s="43">
        <f>IF(Table1[[#This Row],[Criterion C]]="yes",2,IF(Table1[[#This Row],[Criterion C]]="somewhat",1,0))</f>
        <v>2</v>
      </c>
      <c r="AL57" s="43">
        <f>IF(Table1[[#This Row],[Criterion D]]="yes",2,IF(Table1[[#This Row],[Criterion D]]="somewhat",1,0))</f>
        <v>0</v>
      </c>
      <c r="AM57" s="43">
        <f>IF(Table1[[#This Row],[Criterion E]]="yes",2,IF(Table1[[#This Row],[Criterion E]]="somewhat",1,0))</f>
        <v>0</v>
      </c>
      <c r="AN57" s="43">
        <f>IF(Table1[[#This Row],[Criterion F]]="yes",2,IF(Table1[[#This Row],[Criterion F]]="somewhat",1,0))</f>
        <v>0</v>
      </c>
      <c r="AO57" s="43">
        <f>IF(Table1[[#This Row],[Criterion G]]="yes",2,IF(Table1[[#This Row],[Criterion G]]="somewhat",1,0))</f>
        <v>0</v>
      </c>
      <c r="AP57" s="43">
        <f>IF(Table1[[#This Row],[Criterion H]]="yes",2,IF(Table1[[#This Row],[Criterion H]]="somewhat",1,0))</f>
        <v>0</v>
      </c>
      <c r="AQ57" s="43">
        <f>IF(Table1[[#This Row],[Criterion I]]="yes",2,IF(Table1[[#This Row],[Criterion I]]="somewhat",1,0))</f>
        <v>0</v>
      </c>
      <c r="AR57" s="43">
        <f>IF(Table1[[#This Row],[Criterion J]]="yes",2,IF(Table1[[#This Row],[Criterion J]]="somewhat",1,0))</f>
        <v>0</v>
      </c>
      <c r="AS57" s="48">
        <f>Table1[[#This Row],[Aligned with Commercial and State Measure Sets]]+Table1[[#This Row],[Aligned with Federal Measure Sets Focused on Ambulatory Care ]]+Table1[[#This Row],[Aligned with National Hospital Measure Sets]]+Table1[[#This Row],[Aligned with Select State Measure Sets]]</f>
        <v>4</v>
      </c>
      <c r="AT57" s="48">
        <f>COUNTA(Table1[[#This Row],[1]:[
Set  B]])</f>
        <v>1</v>
      </c>
      <c r="AU57" s="48">
        <f>COUNTIF(Table1[[#This Row],[
Core Set of Children’s Health Care Quality Measures for Medicaid and CHIP (Child Core Set)
]:[CMS Medicare Part C &amp; D Star Ratings Measures]],"*yes*")</f>
        <v>3</v>
      </c>
      <c r="AV57" s="48">
        <f>COUNTIF(Table1[[#This Row],[
Joint Commission]:[
Medicare Hospital Compare]],"*yes*")</f>
        <v>0</v>
      </c>
      <c r="AW57" s="48">
        <f>COUNTIF(Table1[[#This Row],[
Oregon CCO Incentive Measures- Year Two, July 2014]:[
VT ACO Pilot Core Performance Measures for Payment and Reporting in Year One (January 16, 2014)]],"*Yes*")</f>
        <v>0</v>
      </c>
      <c r="AX57" s="43" t="s">
        <v>1</v>
      </c>
      <c r="AY57" s="43"/>
      <c r="AZ57" s="43"/>
      <c r="BA57" s="43"/>
      <c r="BB57" s="43"/>
      <c r="BC57" s="43"/>
      <c r="BD57" s="43"/>
      <c r="BE5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5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Yes (19)</v>
      </c>
      <c r="BG5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5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5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Yes (ACO 30)</v>
      </c>
      <c r="BJ5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5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5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5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Yes (204) 2014 EHR</v>
      </c>
      <c r="BN5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57"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5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5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5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5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5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
      </c>
      <c r="BU57"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57"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
      </c>
      <c r="BW57"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Yes</v>
      </c>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row>
    <row r="58" spans="1:110" s="27" customFormat="1" ht="50.1" customHeight="1">
      <c r="A58" s="235">
        <v>53</v>
      </c>
      <c r="B58" s="68" t="str">
        <f>INDEX(Table48[[#All],[Measure Name]],MATCH(Table1[[#This Row],[NQF Number]],Table48[[#All],[NQF '#]],0))</f>
        <v>Follow-Up Care for Children Prescribed Attention- Deficit/Hyperactivity Disorder Medication</v>
      </c>
      <c r="C58" s="69" t="s">
        <v>107</v>
      </c>
      <c r="D58" s="40" t="str">
        <f>INDEX(Table48[[#All],[Steward]],MATCH(Table1[[#This Row],[NQF Number]],Table48[[#All],[NQF '#]],0))</f>
        <v xml:space="preserve">NCQA </v>
      </c>
      <c r="E58" s="40" t="str">
        <f>IF(INDEX(Table48[[#All],[CMS Number]],MATCH(Table1[[#This Row],[NQF Number]],Table48[[#All],[NQF '#]],0))=0,"",INDEX(Table48[[#All],[CMS Number]],MATCH(Table1[[#This Row],[NQF Number]],Table48[[#All],[NQF '#]],0)))</f>
        <v>CMS136</v>
      </c>
      <c r="F58" s="40" t="str">
        <f>INDEX(Table48[[#All],[Description]],MATCH(Table1[[#This Row],[NQF Number]],Table48[[#All],[NQF '#]],0))</f>
        <v xml:space="preserve">
Percentage of children newly prescribed ADHD medication that had at least three follow-up care visits within a 10-month period, one of which was within 30 days from the time the first ADHD medication was dispensed, including two rates: one for the initiation phase and one for the continuation and maintenance phase
</v>
      </c>
      <c r="G58" s="40" t="s">
        <v>2929</v>
      </c>
      <c r="H58" s="42" t="s">
        <v>2924</v>
      </c>
      <c r="I58" s="40" t="s">
        <v>2947</v>
      </c>
      <c r="J58" s="43" t="str">
        <f>INDEX(Table48[[#All],[Data Source]],MATCH(Table1[[#This Row],[NQF Number]],Table48[[#All],[NQF '#]],0))</f>
        <v>Claims</v>
      </c>
      <c r="K58" s="43"/>
      <c r="L58" s="43"/>
      <c r="M58" s="44"/>
      <c r="N58" s="45">
        <f>SUM(Table1[[#This Row],[Criterion A2]:[Criterion J2]])</f>
        <v>6</v>
      </c>
      <c r="O58" s="46" t="s">
        <v>2965</v>
      </c>
      <c r="P58" s="46"/>
      <c r="Q58" s="46" t="s">
        <v>2965</v>
      </c>
      <c r="R58" s="50"/>
      <c r="S58" s="50" t="s">
        <v>1</v>
      </c>
      <c r="T58" s="50"/>
      <c r="U58" s="50"/>
      <c r="V58" s="50"/>
      <c r="W58" s="51"/>
      <c r="X58" s="50"/>
      <c r="Y58" s="46" t="s">
        <v>11</v>
      </c>
      <c r="Z58" s="46"/>
      <c r="AA58" s="46"/>
      <c r="AB58" s="46"/>
      <c r="AC58" s="46"/>
      <c r="AD58" s="46"/>
      <c r="AE58" s="46"/>
      <c r="AF58" s="46"/>
      <c r="AG58" s="46"/>
      <c r="AH58" s="46"/>
      <c r="AI58" s="49">
        <f>IF(Table1[[#This Row],[Criterion A]]="yes",2,IF(Table1[[#This Row],[Criterion A]]="somewhat",1,0))</f>
        <v>2</v>
      </c>
      <c r="AJ58" s="43">
        <f>IF(Table1[[#This Row],[Criterion B]]="yes",2,IF(Table1[[#This Row],[Criterion B]]="somewhat",1,0))</f>
        <v>2</v>
      </c>
      <c r="AK58" s="43">
        <f>IF(Table1[[#This Row],[Criterion C]]="yes",2,IF(Table1[[#This Row],[Criterion C]]="somewhat",1,0))</f>
        <v>2</v>
      </c>
      <c r="AL58" s="43">
        <f>IF(Table1[[#This Row],[Criterion D]]="yes",2,IF(Table1[[#This Row],[Criterion D]]="somewhat",1,0))</f>
        <v>0</v>
      </c>
      <c r="AM58" s="43">
        <f>IF(Table1[[#This Row],[Criterion E]]="yes",2,IF(Table1[[#This Row],[Criterion E]]="somewhat",1,0))</f>
        <v>0</v>
      </c>
      <c r="AN58" s="43">
        <f>IF(Table1[[#This Row],[Criterion F]]="yes",2,IF(Table1[[#This Row],[Criterion F]]="somewhat",1,0))</f>
        <v>0</v>
      </c>
      <c r="AO58" s="43">
        <f>IF(Table1[[#This Row],[Criterion G]]="yes",2,IF(Table1[[#This Row],[Criterion G]]="somewhat",1,0))</f>
        <v>0</v>
      </c>
      <c r="AP58" s="43">
        <f>IF(Table1[[#This Row],[Criterion H]]="yes",2,IF(Table1[[#This Row],[Criterion H]]="somewhat",1,0))</f>
        <v>0</v>
      </c>
      <c r="AQ58" s="43">
        <f>IF(Table1[[#This Row],[Criterion I]]="yes",2,IF(Table1[[#This Row],[Criterion I]]="somewhat",1,0))</f>
        <v>0</v>
      </c>
      <c r="AR58" s="43">
        <f>IF(Table1[[#This Row],[Criterion J]]="yes",2,IF(Table1[[#This Row],[Criterion J]]="somewhat",1,0))</f>
        <v>0</v>
      </c>
      <c r="AS58" s="48">
        <f>Table1[[#This Row],[Aligned with Commercial and State Measure Sets]]+Table1[[#This Row],[Aligned with Federal Measure Sets Focused on Ambulatory Care ]]+Table1[[#This Row],[Aligned with National Hospital Measure Sets]]+Table1[[#This Row],[Aligned with Select State Measure Sets]]</f>
        <v>8</v>
      </c>
      <c r="AT58" s="48">
        <f>COUNTA(Table1[[#This Row],[1]:[
Set  B]])</f>
        <v>3</v>
      </c>
      <c r="AU58" s="48">
        <f>COUNTIF(Table1[[#This Row],[
Core Set of Children’s Health Care Quality Measures for Medicaid and CHIP (Child Core Set)
]:[CMS Medicare Part C &amp; D Star Ratings Measures]],"*yes*")</f>
        <v>3</v>
      </c>
      <c r="AV58" s="48">
        <f>COUNTIF(Table1[[#This Row],[
Joint Commission]:[
Medicare Hospital Compare]],"*yes*")</f>
        <v>0</v>
      </c>
      <c r="AW58" s="48">
        <f>COUNTIF(Table1[[#This Row],[
Oregon CCO Incentive Measures- Year Two, July 2014]:[
VT ACO Pilot Core Performance Measures for Payment and Reporting in Year One (January 16, 2014)]],"*Yes*")</f>
        <v>2</v>
      </c>
      <c r="AX58" s="43"/>
      <c r="AY58" s="43"/>
      <c r="AZ58" s="43" t="s">
        <v>1</v>
      </c>
      <c r="BA58" s="43" t="s">
        <v>1</v>
      </c>
      <c r="BB58" s="43" t="s">
        <v>1</v>
      </c>
      <c r="BC58" s="43"/>
      <c r="BD58" s="43"/>
      <c r="BE5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Yes</v>
      </c>
      <c r="BF5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
      </c>
      <c r="BG5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5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5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5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5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Yes (CMS136 - pediatric)</v>
      </c>
      <c r="BL5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5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Yes (366) 2014 EHR</v>
      </c>
      <c r="BN5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58"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5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5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5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5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Yes</v>
      </c>
      <c r="BT5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Yes</v>
      </c>
      <c r="BU58"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58"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
      </c>
      <c r="BW58"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c r="DD58" s="32"/>
      <c r="DE58" s="32"/>
      <c r="DF58" s="32"/>
    </row>
    <row r="59" spans="1:110" s="27" customFormat="1" ht="50.1" customHeight="1">
      <c r="A59" s="235">
        <v>54</v>
      </c>
      <c r="B59" s="68" t="str">
        <f>INDEX(Table48[[#All],[Measure Name]],MATCH(Table1[[#This Row],[NQF Number]],Table48[[#All],[NQF '#]],0))</f>
        <v>Depression Remission at Twelve Months</v>
      </c>
      <c r="C59" s="69" t="s">
        <v>1368</v>
      </c>
      <c r="D59" s="40" t="str">
        <f>INDEX(Table48[[#All],[Steward]],MATCH(Table1[[#This Row],[NQF Number]],Table48[[#All],[NQF '#]],0))</f>
        <v xml:space="preserve">MN Community Measurement </v>
      </c>
      <c r="E59" s="40" t="str">
        <f>IF(INDEX(Table48[[#All],[CMS Number]],MATCH(Table1[[#This Row],[NQF Number]],Table48[[#All],[NQF '#]],0))=0,"",INDEX(Table48[[#All],[CMS Number]],MATCH(Table1[[#This Row],[NQF Number]],Table48[[#All],[NQF '#]],0)))</f>
        <v>CMS159</v>
      </c>
      <c r="F59" s="40" t="str">
        <f>INDEX(Table48[[#All],[Description]],MATCH(Table1[[#This Row],[NQF Number]],Table48[[#All],[NQF '#]],0))</f>
        <v xml:space="preserve">
Adult patients age 18 and older with major depression or dysthymia and an initial PHQ-9 score &gt; 9 who demonstrate remission at twelve months defined as a PHQ-9 score less than 5. This measure applies to both patients with newly diagnosed and existing depression whose current PHQ-9 score indicates a need for treatment. 
The Patient Health Questionnaire (PHQ-9) tool is a widely accepted, standardized tool [Copyright © 2005 Pfizer, Inc. All rights reserved] that is completed by the patient, ideally at each visit, and utilized by the provider to monitor treatment progress. 
This measure additionally promotes ongoing contact between the patient and provider as patients who do not have a follow-up PHQ-9 score at twelve months (+/- 30 days) are also included in the denominator.</v>
      </c>
      <c r="G59" s="40" t="s">
        <v>2929</v>
      </c>
      <c r="H59" s="43" t="s">
        <v>2925</v>
      </c>
      <c r="I59" s="41" t="s">
        <v>2942</v>
      </c>
      <c r="J59" s="43">
        <f>INDEX(Table48[[#All],[Data Source]],MATCH(Table1[[#This Row],[NQF Number]],Table48[[#All],[NQF '#]],0))</f>
        <v>0</v>
      </c>
      <c r="K59" s="43"/>
      <c r="L59" s="43"/>
      <c r="M59" s="44"/>
      <c r="N59" s="45">
        <f>SUM(Table1[[#This Row],[Criterion A2]:[Criterion J2]])</f>
        <v>4</v>
      </c>
      <c r="O59" s="46" t="s">
        <v>2965</v>
      </c>
      <c r="P59" s="46"/>
      <c r="Q59" s="46" t="s">
        <v>2965</v>
      </c>
      <c r="R59" s="50"/>
      <c r="S59" s="50" t="s">
        <v>2966</v>
      </c>
      <c r="T59" s="50"/>
      <c r="U59" s="50"/>
      <c r="V59" s="50"/>
      <c r="W59" s="51"/>
      <c r="X59" s="50"/>
      <c r="Y59" s="46" t="s">
        <v>11</v>
      </c>
      <c r="Z59" s="46"/>
      <c r="AA59" s="46"/>
      <c r="AB59" s="46"/>
      <c r="AC59" s="46"/>
      <c r="AD59" s="46"/>
      <c r="AE59" s="46"/>
      <c r="AF59" s="46"/>
      <c r="AG59" s="46"/>
      <c r="AH59" s="46"/>
      <c r="AI59" s="49">
        <f>IF(Table1[[#This Row],[Criterion A]]="yes",2,IF(Table1[[#This Row],[Criterion A]]="somewhat",1,0))</f>
        <v>2</v>
      </c>
      <c r="AJ59" s="43">
        <f>IF(Table1[[#This Row],[Criterion B]]="yes",2,IF(Table1[[#This Row],[Criterion B]]="somewhat",1,0))</f>
        <v>2</v>
      </c>
      <c r="AK59" s="43">
        <f>IF(Table1[[#This Row],[Criterion C]]="yes",2,IF(Table1[[#This Row],[Criterion C]]="somewhat",1,0))</f>
        <v>0</v>
      </c>
      <c r="AL59" s="43">
        <f>IF(Table1[[#This Row],[Criterion D]]="yes",2,IF(Table1[[#This Row],[Criterion D]]="somewhat",1,0))</f>
        <v>0</v>
      </c>
      <c r="AM59" s="43">
        <f>IF(Table1[[#This Row],[Criterion E]]="yes",2,IF(Table1[[#This Row],[Criterion E]]="somewhat",1,0))</f>
        <v>0</v>
      </c>
      <c r="AN59" s="43">
        <f>IF(Table1[[#This Row],[Criterion F]]="yes",2,IF(Table1[[#This Row],[Criterion F]]="somewhat",1,0))</f>
        <v>0</v>
      </c>
      <c r="AO59" s="43">
        <f>IF(Table1[[#This Row],[Criterion G]]="yes",2,IF(Table1[[#This Row],[Criterion G]]="somewhat",1,0))</f>
        <v>0</v>
      </c>
      <c r="AP59" s="43">
        <f>IF(Table1[[#This Row],[Criterion H]]="yes",2,IF(Table1[[#This Row],[Criterion H]]="somewhat",1,0))</f>
        <v>0</v>
      </c>
      <c r="AQ59" s="43">
        <f>IF(Table1[[#This Row],[Criterion I]]="yes",2,IF(Table1[[#This Row],[Criterion I]]="somewhat",1,0))</f>
        <v>0</v>
      </c>
      <c r="AR59" s="43">
        <f>IF(Table1[[#This Row],[Criterion J]]="yes",2,IF(Table1[[#This Row],[Criterion J]]="somewhat",1,0))</f>
        <v>0</v>
      </c>
      <c r="AS59" s="48">
        <f>Table1[[#This Row],[Aligned with Commercial and State Measure Sets]]+Table1[[#This Row],[Aligned with Federal Measure Sets Focused on Ambulatory Care ]]+Table1[[#This Row],[Aligned with National Hospital Measure Sets]]+Table1[[#This Row],[Aligned with Select State Measure Sets]]</f>
        <v>2</v>
      </c>
      <c r="AT59" s="48">
        <f>COUNTA(Table1[[#This Row],[1]:[
Set  B]])</f>
        <v>0</v>
      </c>
      <c r="AU59" s="48">
        <f>COUNTIF(Table1[[#This Row],[
Core Set of Children’s Health Care Quality Measures for Medicaid and CHIP (Child Core Set)
]:[CMS Medicare Part C &amp; D Star Ratings Measures]],"*yes*")</f>
        <v>2</v>
      </c>
      <c r="AV59" s="48">
        <f>COUNTIF(Table1[[#This Row],[
Joint Commission]:[
Medicare Hospital Compare]],"*yes*")</f>
        <v>0</v>
      </c>
      <c r="AW59" s="48">
        <f>COUNTIF(Table1[[#This Row],[
Oregon CCO Incentive Measures- Year Two, July 2014]:[
VT ACO Pilot Core Performance Measures for Payment and Reporting in Year One (January 16, 2014)]],"*Yes*")</f>
        <v>0</v>
      </c>
      <c r="AX59" s="43"/>
      <c r="AY59" s="43"/>
      <c r="AZ59" s="43"/>
      <c r="BA59" s="43"/>
      <c r="BB59" s="43"/>
      <c r="BC59" s="43"/>
      <c r="BD59" s="43"/>
      <c r="BE5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5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
      </c>
      <c r="BG5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5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5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Yes (ACO 40)</v>
      </c>
      <c r="BJ5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5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5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5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Yes (370) 2014 EHR</v>
      </c>
      <c r="BN5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59"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5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5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5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5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5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
      </c>
      <c r="BU59"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59"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
      </c>
      <c r="BW59"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row>
    <row r="60" spans="1:110" s="27" customFormat="1" ht="76.5" customHeight="1">
      <c r="A60" s="235">
        <v>55</v>
      </c>
      <c r="B60" s="68" t="str">
        <f>INDEX(Table48[[#All],[Measure Name]],MATCH(Table1[[#This Row],[NQF Number]],Table48[[#All],[NQF '#]],0))</f>
        <v>Child and Adolescent Major Depressive Disorder: Suicide Risk Assessment</v>
      </c>
      <c r="C60" s="69" t="s">
        <v>1582</v>
      </c>
      <c r="D60" s="40" t="str">
        <f>INDEX(Table48[[#All],[Steward]],MATCH(Table1[[#This Row],[NQF Number]],Table48[[#All],[NQF '#]],0))</f>
        <v>AMA-PCPI</v>
      </c>
      <c r="E60" s="40" t="str">
        <f>IF(INDEX(Table48[[#All],[CMS Number]],MATCH(Table1[[#This Row],[NQF Number]],Table48[[#All],[NQF '#]],0))=0,"",INDEX(Table48[[#All],[CMS Number]],MATCH(Table1[[#This Row],[NQF Number]],Table48[[#All],[NQF '#]],0)))</f>
        <v>CMS177</v>
      </c>
      <c r="F60" s="40" t="str">
        <f>INDEX(Table48[[#All],[Description]],MATCH(Table1[[#This Row],[NQF Number]],Table48[[#All],[NQF '#]],0))</f>
        <v xml:space="preserve">
Percentage of patient visits for those patients aged 6 through 17 years with a diagnosis of major depressive disorder with an assessment for suicide risk
</v>
      </c>
      <c r="G60" s="41" t="s">
        <v>2929</v>
      </c>
      <c r="H60" s="42" t="s">
        <v>2924</v>
      </c>
      <c r="I60" s="41" t="s">
        <v>2948</v>
      </c>
      <c r="J60" s="43">
        <f>INDEX(Table48[[#All],[Data Source]],MATCH(Table1[[#This Row],[NQF Number]],Table48[[#All],[NQF '#]],0))</f>
        <v>0</v>
      </c>
      <c r="K60" s="43"/>
      <c r="L60" s="43"/>
      <c r="M60" s="44"/>
      <c r="N60" s="45">
        <f>SUM(Table1[[#This Row],[Criterion A2]:[Criterion J2]])</f>
        <v>4</v>
      </c>
      <c r="O60" s="46"/>
      <c r="P60" s="46"/>
      <c r="Q60" s="46" t="s">
        <v>2965</v>
      </c>
      <c r="R60" s="50"/>
      <c r="S60" s="50" t="s">
        <v>2966</v>
      </c>
      <c r="T60" s="50"/>
      <c r="U60" s="50"/>
      <c r="V60" s="50"/>
      <c r="W60" s="51"/>
      <c r="X60" s="50"/>
      <c r="Y60" s="46" t="s">
        <v>1</v>
      </c>
      <c r="Z60" s="46"/>
      <c r="AA60" s="46"/>
      <c r="AB60" s="46"/>
      <c r="AC60" s="46"/>
      <c r="AD60" s="46"/>
      <c r="AE60" s="46"/>
      <c r="AF60" s="46"/>
      <c r="AG60" s="46"/>
      <c r="AH60" s="46"/>
      <c r="AI60" s="49">
        <f>IF(Table1[[#This Row],[Criterion A]]="yes",2,IF(Table1[[#This Row],[Criterion A]]="somewhat",1,0))</f>
        <v>0</v>
      </c>
      <c r="AJ60" s="43">
        <f>IF(Table1[[#This Row],[Criterion B]]="yes",2,IF(Table1[[#This Row],[Criterion B]]="somewhat",1,0))</f>
        <v>2</v>
      </c>
      <c r="AK60" s="43">
        <f>IF(Table1[[#This Row],[Criterion C]]="yes",2,IF(Table1[[#This Row],[Criterion C]]="somewhat",1,0))</f>
        <v>0</v>
      </c>
      <c r="AL60" s="43">
        <f>IF(Table1[[#This Row],[Criterion D]]="yes",2,IF(Table1[[#This Row],[Criterion D]]="somewhat",1,0))</f>
        <v>0</v>
      </c>
      <c r="AM60" s="43">
        <f>IF(Table1[[#This Row],[Criterion E]]="yes",2,IF(Table1[[#This Row],[Criterion E]]="somewhat",1,0))</f>
        <v>0</v>
      </c>
      <c r="AN60" s="43">
        <f>IF(Table1[[#This Row],[Criterion F]]="yes",2,IF(Table1[[#This Row],[Criterion F]]="somewhat",1,0))</f>
        <v>2</v>
      </c>
      <c r="AO60" s="43">
        <f>IF(Table1[[#This Row],[Criterion G]]="yes",2,IF(Table1[[#This Row],[Criterion G]]="somewhat",1,0))</f>
        <v>0</v>
      </c>
      <c r="AP60" s="43">
        <f>IF(Table1[[#This Row],[Criterion H]]="yes",2,IF(Table1[[#This Row],[Criterion H]]="somewhat",1,0))</f>
        <v>0</v>
      </c>
      <c r="AQ60" s="43">
        <f>IF(Table1[[#This Row],[Criterion I]]="yes",2,IF(Table1[[#This Row],[Criterion I]]="somewhat",1,0))</f>
        <v>0</v>
      </c>
      <c r="AR60" s="43">
        <f>IF(Table1[[#This Row],[Criterion J]]="yes",2,IF(Table1[[#This Row],[Criterion J]]="somewhat",1,0))</f>
        <v>0</v>
      </c>
      <c r="AS60" s="48">
        <f>Table1[[#This Row],[Aligned with Commercial and State Measure Sets]]+Table1[[#This Row],[Aligned with Federal Measure Sets Focused on Ambulatory Care ]]+Table1[[#This Row],[Aligned with National Hospital Measure Sets]]+Table1[[#This Row],[Aligned with Select State Measure Sets]]</f>
        <v>2</v>
      </c>
      <c r="AT60" s="48">
        <f>COUNTA(Table1[[#This Row],[1]:[
Set  B]])</f>
        <v>0</v>
      </c>
      <c r="AU60" s="48">
        <f>COUNTIF(Table1[[#This Row],[
Core Set of Children’s Health Care Quality Measures for Medicaid and CHIP (Child Core Set)
]:[CMS Medicare Part C &amp; D Star Ratings Measures]],"*yes*")</f>
        <v>2</v>
      </c>
      <c r="AV60" s="48">
        <f>COUNTIF(Table1[[#This Row],[
Joint Commission]:[
Medicare Hospital Compare]],"*yes*")</f>
        <v>0</v>
      </c>
      <c r="AW60" s="48">
        <f>COUNTIF(Table1[[#This Row],[
Oregon CCO Incentive Measures- Year Two, July 2014]:[
VT ACO Pilot Core Performance Measures for Payment and Reporting in Year One (January 16, 2014)]],"*Yes*")</f>
        <v>0</v>
      </c>
      <c r="AX60" s="43"/>
      <c r="AY60" s="43"/>
      <c r="AZ60" s="43"/>
      <c r="BA60" s="43"/>
      <c r="BB60" s="43"/>
      <c r="BC60" s="43"/>
      <c r="BD60" s="43"/>
      <c r="BE6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Yes</v>
      </c>
      <c r="BF6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
      </c>
      <c r="BG6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6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
      </c>
      <c r="BI6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6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6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6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6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Yes (382) 2014 EHR</v>
      </c>
      <c r="BN6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60"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6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
      </c>
      <c r="BQ6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6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
      </c>
      <c r="BS6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
      </c>
      <c r="BT6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
      </c>
      <c r="BU60"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60"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
      </c>
      <c r="BW60"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
      </c>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2"/>
      <c r="DF60" s="32"/>
    </row>
    <row r="61" spans="1:110" s="27" customFormat="1" ht="57" customHeight="1">
      <c r="A61" s="235">
        <v>56</v>
      </c>
      <c r="B61" s="68" t="s">
        <v>2960</v>
      </c>
      <c r="C61" s="69" t="s">
        <v>2959</v>
      </c>
      <c r="D61" s="40" t="s">
        <v>4</v>
      </c>
      <c r="E61" s="40" t="e">
        <f>IF(INDEX(Table48[[#All],[CMS Number]],MATCH(Table1[[#This Row],[NQF Number]],Table48[[#All],[NQF '#]],0))=0,"",INDEX(Table48[[#All],[CMS Number]],MATCH(Table1[[#This Row],[NQF Number]],Table48[[#All],[NQF '#]],0)))</f>
        <v>#N/A</v>
      </c>
      <c r="F61" s="328" t="s">
        <v>1895</v>
      </c>
      <c r="G61" s="40" t="s">
        <v>2929</v>
      </c>
      <c r="H61" s="42" t="s">
        <v>2924</v>
      </c>
      <c r="I61" s="40" t="s">
        <v>2942</v>
      </c>
      <c r="J61" s="43" t="e">
        <f>INDEX(Table48[[#All],[Data Source]],MATCH(Table1[[#This Row],[NQF Number]],Table48[[#All],[NQF '#]],0))</f>
        <v>#N/A</v>
      </c>
      <c r="K61" s="43"/>
      <c r="L61" s="43"/>
      <c r="M61" s="44"/>
      <c r="N61" s="45">
        <f>SUM(Table1[[#This Row],[Criterion A2]:[Criterion J2]])</f>
        <v>2</v>
      </c>
      <c r="O61" s="46" t="s">
        <v>2965</v>
      </c>
      <c r="P61" s="46"/>
      <c r="Q61" s="46" t="s">
        <v>2966</v>
      </c>
      <c r="R61" s="50"/>
      <c r="S61" s="50" t="s">
        <v>2966</v>
      </c>
      <c r="T61" s="50"/>
      <c r="U61" s="50"/>
      <c r="V61" s="50"/>
      <c r="W61" s="51"/>
      <c r="X61" s="50"/>
      <c r="Y61" s="46" t="s">
        <v>11</v>
      </c>
      <c r="Z61" s="46"/>
      <c r="AA61" s="46"/>
      <c r="AB61" s="46"/>
      <c r="AC61" s="46"/>
      <c r="AD61" s="46"/>
      <c r="AE61" s="46"/>
      <c r="AF61" s="46"/>
      <c r="AG61" s="46"/>
      <c r="AH61" s="46"/>
      <c r="AI61" s="49">
        <f>IF(Table1[[#This Row],[Criterion A]]="yes",2,IF(Table1[[#This Row],[Criterion A]]="somewhat",1,0))</f>
        <v>2</v>
      </c>
      <c r="AJ61" s="43">
        <f>IF(Table1[[#This Row],[Criterion B]]="yes",2,IF(Table1[[#This Row],[Criterion B]]="somewhat",1,0))</f>
        <v>0</v>
      </c>
      <c r="AK61" s="43">
        <f>IF(Table1[[#This Row],[Criterion C]]="yes",2,IF(Table1[[#This Row],[Criterion C]]="somewhat",1,0))</f>
        <v>0</v>
      </c>
      <c r="AL61" s="43">
        <f>IF(Table1[[#This Row],[Criterion D]]="yes",2,IF(Table1[[#This Row],[Criterion D]]="somewhat",1,0))</f>
        <v>0</v>
      </c>
      <c r="AM61" s="43">
        <f>IF(Table1[[#This Row],[Criterion E]]="yes",2,IF(Table1[[#This Row],[Criterion E]]="somewhat",1,0))</f>
        <v>0</v>
      </c>
      <c r="AN61" s="43">
        <f>IF(Table1[[#This Row],[Criterion F]]="yes",2,IF(Table1[[#This Row],[Criterion F]]="somewhat",1,0))</f>
        <v>0</v>
      </c>
      <c r="AO61" s="43">
        <f>IF(Table1[[#This Row],[Criterion G]]="yes",2,IF(Table1[[#This Row],[Criterion G]]="somewhat",1,0))</f>
        <v>0</v>
      </c>
      <c r="AP61" s="43">
        <f>IF(Table1[[#This Row],[Criterion H]]="yes",2,IF(Table1[[#This Row],[Criterion H]]="somewhat",1,0))</f>
        <v>0</v>
      </c>
      <c r="AQ61" s="43">
        <f>IF(Table1[[#This Row],[Criterion I]]="yes",2,IF(Table1[[#This Row],[Criterion I]]="somewhat",1,0))</f>
        <v>0</v>
      </c>
      <c r="AR61" s="43">
        <f>IF(Table1[[#This Row],[Criterion J]]="yes",2,IF(Table1[[#This Row],[Criterion J]]="somewhat",1,0))</f>
        <v>0</v>
      </c>
      <c r="AS61" s="48">
        <f>Table1[[#This Row],[Aligned with Commercial and State Measure Sets]]+Table1[[#This Row],[Aligned with Federal Measure Sets Focused on Ambulatory Care ]]+Table1[[#This Row],[Aligned with National Hospital Measure Sets]]+Table1[[#This Row],[Aligned with Select State Measure Sets]]</f>
        <v>0</v>
      </c>
      <c r="AT61" s="48">
        <f>COUNTA(Table1[[#This Row],[1]:[
Set  B]])</f>
        <v>0</v>
      </c>
      <c r="AU61" s="48">
        <f>COUNTIF(Table1[[#This Row],[
Core Set of Children’s Health Care Quality Measures for Medicaid and CHIP (Child Core Set)
]:[CMS Medicare Part C &amp; D Star Ratings Measures]],"*yes*")</f>
        <v>0</v>
      </c>
      <c r="AV61" s="48">
        <f>COUNTIF(Table1[[#This Row],[
Joint Commission]:[
Medicare Hospital Compare]],"*yes*")</f>
        <v>0</v>
      </c>
      <c r="AW61" s="48">
        <f>COUNTIF(Table1[[#This Row],[
Oregon CCO Incentive Measures- Year Two, July 2014]:[
VT ACO Pilot Core Performance Measures for Payment and Reporting in Year One (January 16, 2014)]],"*Yes*")</f>
        <v>0</v>
      </c>
      <c r="AX61" s="43"/>
      <c r="AY61" s="43"/>
      <c r="AZ61" s="43"/>
      <c r="BA61" s="43"/>
      <c r="BB61" s="43"/>
      <c r="BC61" s="43"/>
      <c r="BD61" s="43"/>
      <c r="BE6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Not Found</v>
      </c>
      <c r="BF6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Not Found</v>
      </c>
      <c r="BG6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Not Found</v>
      </c>
      <c r="BH6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Not Found</v>
      </c>
      <c r="BI6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Not Found</v>
      </c>
      <c r="BJ6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Not Found</v>
      </c>
      <c r="BK6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Not Found</v>
      </c>
      <c r="BL6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Not Found</v>
      </c>
      <c r="BM6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Not Found</v>
      </c>
      <c r="BN6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Not Found</v>
      </c>
      <c r="BO61"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Not Found</v>
      </c>
      <c r="BP6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Not Found</v>
      </c>
      <c r="BQ6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Not Found</v>
      </c>
      <c r="BR6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Not Found</v>
      </c>
      <c r="BS6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Not Found</v>
      </c>
      <c r="BT6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Not Found</v>
      </c>
      <c r="BU61"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Not Found</v>
      </c>
      <c r="BV61"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Not Found</v>
      </c>
      <c r="BW61"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Not Found</v>
      </c>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row>
    <row r="62" spans="1:110" s="27" customFormat="1" ht="54.75" customHeight="1">
      <c r="A62" s="235">
        <v>57</v>
      </c>
      <c r="B62" s="68" t="str">
        <f>INDEX(Table48[[#All],[Measure Name]],MATCH(Table1[[#This Row],[NQF Number]],Table48[[#All],[NQF '#]],0))</f>
        <v>Elective Delivery Prior to 39 Completed Weeks Gestation (PC-01)</v>
      </c>
      <c r="C62" s="69" t="s">
        <v>67</v>
      </c>
      <c r="D62" s="40" t="str">
        <f>INDEX(Table48[[#All],[Steward]],MATCH(Table1[[#This Row],[NQF Number]],Table48[[#All],[NQF '#]],0))</f>
        <v>The Joint Commission</v>
      </c>
      <c r="E62" s="40" t="str">
        <f>IF(INDEX(Table48[[#All],[CMS Number]],MATCH(Table1[[#This Row],[NQF Number]],Table48[[#All],[NQF '#]],0))=0,"",INDEX(Table48[[#All],[CMS Number]],MATCH(Table1[[#This Row],[NQF Number]],Table48[[#All],[NQF '#]],0)))</f>
        <v/>
      </c>
      <c r="F62" s="40" t="str">
        <f>INDEX(Table48[[#All],[Description]],MATCH(Table1[[#This Row],[NQF Number]],Table48[[#All],[NQF '#]],0))</f>
        <v xml:space="preserve">
This measure assesses patients with elective vaginal deliveries or elective cesarean sections at &gt;= 37 and &lt; 39 weeks of gestation completed. This measure is a part of a set of five nationally implemented measures that address perinatal care (PC-02: Cesarean Section, PC-03: Antenatal Steroids, PC-04: Health Care-Associated Bloodstream Infections in Newborns, PC-05: Exclusive Breast Milk Feeding)
</v>
      </c>
      <c r="G62" s="40" t="s">
        <v>2930</v>
      </c>
      <c r="H62" s="43" t="s">
        <v>2924</v>
      </c>
      <c r="I62" s="41" t="s">
        <v>2934</v>
      </c>
      <c r="J62" s="43" t="str">
        <f>INDEX(Table48[[#All],[Data Source]],MATCH(Table1[[#This Row],[NQF Number]],Table48[[#All],[NQF '#]],0))</f>
        <v>Clinical Data</v>
      </c>
      <c r="K62" s="43"/>
      <c r="L62" s="43"/>
      <c r="M62" s="44"/>
      <c r="N62" s="45">
        <f>SUM(Table1[[#This Row],[Criterion A2]:[Criterion J2]])</f>
        <v>2</v>
      </c>
      <c r="O62" s="46"/>
      <c r="P62" s="46"/>
      <c r="Q62" s="46" t="s">
        <v>2965</v>
      </c>
      <c r="R62" s="46"/>
      <c r="S62" s="50" t="s">
        <v>2966</v>
      </c>
      <c r="T62" s="46"/>
      <c r="U62" s="46"/>
      <c r="V62" s="46"/>
      <c r="W62" s="51"/>
      <c r="X62" s="46"/>
      <c r="Y62" s="46" t="s">
        <v>11</v>
      </c>
      <c r="Z62" s="46"/>
      <c r="AA62" s="46"/>
      <c r="AB62" s="46"/>
      <c r="AC62" s="46"/>
      <c r="AD62" s="46"/>
      <c r="AE62" s="46"/>
      <c r="AF62" s="46"/>
      <c r="AG62" s="46"/>
      <c r="AH62" s="46"/>
      <c r="AI62" s="49">
        <f>IF(Table1[[#This Row],[Criterion A]]="yes",2,IF(Table1[[#This Row],[Criterion A]]="somewhat",1,0))</f>
        <v>0</v>
      </c>
      <c r="AJ62" s="43">
        <f>IF(Table1[[#This Row],[Criterion B]]="yes",2,IF(Table1[[#This Row],[Criterion B]]="somewhat",1,0))</f>
        <v>2</v>
      </c>
      <c r="AK62" s="43">
        <f>IF(Table1[[#This Row],[Criterion C]]="yes",2,IF(Table1[[#This Row],[Criterion C]]="somewhat",1,0))</f>
        <v>0</v>
      </c>
      <c r="AL62" s="43">
        <f>IF(Table1[[#This Row],[Criterion D]]="yes",2,IF(Table1[[#This Row],[Criterion D]]="somewhat",1,0))</f>
        <v>0</v>
      </c>
      <c r="AM62" s="43">
        <f>IF(Table1[[#This Row],[Criterion E]]="yes",2,IF(Table1[[#This Row],[Criterion E]]="somewhat",1,0))</f>
        <v>0</v>
      </c>
      <c r="AN62" s="43">
        <f>IF(Table1[[#This Row],[Criterion F]]="yes",2,IF(Table1[[#This Row],[Criterion F]]="somewhat",1,0))</f>
        <v>0</v>
      </c>
      <c r="AO62" s="43">
        <f>IF(Table1[[#This Row],[Criterion G]]="yes",2,IF(Table1[[#This Row],[Criterion G]]="somewhat",1,0))</f>
        <v>0</v>
      </c>
      <c r="AP62" s="43">
        <f>IF(Table1[[#This Row],[Criterion H]]="yes",2,IF(Table1[[#This Row],[Criterion H]]="somewhat",1,0))</f>
        <v>0</v>
      </c>
      <c r="AQ62" s="43">
        <f>IF(Table1[[#This Row],[Criterion I]]="yes",2,IF(Table1[[#This Row],[Criterion I]]="somewhat",1,0))</f>
        <v>0</v>
      </c>
      <c r="AR62" s="43">
        <f>IF(Table1[[#This Row],[Criterion J]]="yes",2,IF(Table1[[#This Row],[Criterion J]]="somewhat",1,0))</f>
        <v>0</v>
      </c>
      <c r="AS62" s="48">
        <f>Table1[[#This Row],[Aligned with Commercial and State Measure Sets]]+Table1[[#This Row],[Aligned with Federal Measure Sets Focused on Ambulatory Care ]]+Table1[[#This Row],[Aligned with National Hospital Measure Sets]]+Table1[[#This Row],[Aligned with Select State Measure Sets]]</f>
        <v>6</v>
      </c>
      <c r="AT62" s="48">
        <f>COUNTA(Table1[[#This Row],[1]:[
Set  B]])</f>
        <v>0</v>
      </c>
      <c r="AU62" s="48">
        <f>COUNTIF(Table1[[#This Row],[
Core Set of Children’s Health Care Quality Measures for Medicaid and CHIP (Child Core Set)
]:[CMS Medicare Part C &amp; D Star Ratings Measures]],"*yes*")</f>
        <v>2</v>
      </c>
      <c r="AV62" s="48">
        <f>COUNTIF(Table1[[#This Row],[
Joint Commission]:[
Medicare Hospital Compare]],"*yes*")</f>
        <v>2</v>
      </c>
      <c r="AW62" s="48">
        <f>COUNTIF(Table1[[#This Row],[
Oregon CCO Incentive Measures- Year Two, July 2014]:[
VT ACO Pilot Core Performance Measures for Payment and Reporting in Year One (January 16, 2014)]],"*Yes*")</f>
        <v>2</v>
      </c>
      <c r="AX62" s="43"/>
      <c r="AY62" s="43"/>
      <c r="AZ62" s="43"/>
      <c r="BA62" s="43"/>
      <c r="BB62" s="43"/>
      <c r="BC62" s="43"/>
      <c r="BD62" s="43"/>
      <c r="BE6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01/2014]],9,FALSE))=TRUE,"",VLOOKUP(Table1[[#This Row],[NQF Number]],Table48[[#All],[NQF '#]:[VT ACO Pilot Core Performance Measures for Payment and Reporting in Year One
Version date: 01/2014]],9,FALSE)))))</f>
        <v/>
      </c>
      <c r="BF6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01/2014]],10,FALSE))=TRUE,"",VLOOKUP(Table1[[#This Row],[NQF Number]],Table48[[#All],[NQF '#]:[VT ACO Pilot Core Performance Measures for Payment and Reporting in Year One
Version date: 01/2014]],10,FALSE)))))</f>
        <v>Yes (38)</v>
      </c>
      <c r="BG6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01/2014]],11,FALSE))=TRUE,"",VLOOKUP(Table1[[#This Row],[NQF Number]],Table48[[#All],[NQF '#]:[VT ACO Pilot Core Performance Measures for Payment and Reporting in Year One
Version date: 01/2014]],11,FALSE)))))</f>
        <v/>
      </c>
      <c r="BH6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01/2014]],12,FALSE))=TRUE,"",VLOOKUP(Table1[[#This Row],[NQF Number]],Table48[[#All],[NQF '#]:[VT ACO Pilot Core Performance Measures for Payment and Reporting in Year One
Version date: 01/2014]],12,FALSE)))))</f>
        <v>Yes</v>
      </c>
      <c r="BI6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01/2014]],13,FALSE))=TRUE,"",VLOOKUP(Table1[[#This Row],[NQF Number]],Table48[[#All],[NQF '#]:[VT ACO Pilot Core Performance Measures for Payment and Reporting in Year One
Version date: 01/2014]],13,FALSE)))))</f>
        <v/>
      </c>
      <c r="BJ6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01/2014]],14,FALSE))=TRUE,"",VLOOKUP(Table1[[#This Row],[NQF Number]],Table48[[#All],[NQF '#]:[VT ACO Pilot Core Performance Measures for Payment and Reporting in Year One
Version date: 01/2014]],14,FALSE)))))</f>
        <v/>
      </c>
      <c r="BK6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01/2014]],15,FALSE))=TRUE,"",VLOOKUP(Table1[[#This Row],[NQF Number]],Table48[[#All],[NQF '#]:[VT ACO Pilot Core Performance Measures for Payment and Reporting in Year One
Version date: 01/2014]],15,FALSE)))))</f>
        <v/>
      </c>
      <c r="BL6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01/2014]],16,FALSE))=TRUE,"",VLOOKUP(Table1[[#This Row],[NQF Number]],Table48[[#All],[NQF '#]:[VT ACO Pilot Core Performance Measures for Payment and Reporting in Year One
Version date: 01/2014]],16,FALSE)))))</f>
        <v/>
      </c>
      <c r="BM6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01/2014]],17,FALSE))=TRUE,"",VLOOKUP(Table1[[#This Row],[NQF Number]],Table48[[#All],[NQF '#]:[VT ACO Pilot Core Performance Measures for Payment and Reporting in Year One
Version date: 01/2014]],17,FALSE)))))</f>
        <v/>
      </c>
      <c r="BN6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01/2014]],18,FALSE))=TRUE,"",VLOOKUP(Table1[[#This Row],[NQF Number]],Table48[[#All],[NQF '#]:[VT ACO Pilot Core Performance Measures for Payment and Reporting in Year One
Version date: 01/2014]],18,FALSE)))))</f>
        <v/>
      </c>
      <c r="BO62" s="246"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01/2014]],19,FALSE))=TRUE,"",VLOOKUP(Table1[[#This Row],[NQF Number]],Table48[[#All],[NQF '#]:[VT ACO Pilot Core Performance Measures for Payment and Reporting in Year One
Version date: 01/2014]],19,FALSE)))))</f>
        <v/>
      </c>
      <c r="BP6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01/2014]],20,FALSE))=TRUE,"",VLOOKUP(Table1[[#This Row],[NQF Number]],Table48[[#All],[NQF '#]:[VT ACO Pilot Core Performance Measures for Payment and Reporting in Year One
Version date: 01/2014]],20,FALSE)))))</f>
        <v>Yes</v>
      </c>
      <c r="BQ6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01/2014]],21,FALSE))=TRUE,"",VLOOKUP(Table1[[#This Row],[NQF Number]],Table48[[#All],[NQF '#]:[VT ACO Pilot Core Performance Measures for Payment and Reporting in Year One
Version date: 01/2014]],21,FALSE)))))</f>
        <v/>
      </c>
      <c r="BR6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01/2014]],22,FALSE))=TRUE,"",VLOOKUP(Table1[[#This Row],[NQF Number]],Table48[[#All],[NQF '#]:[VT ACO Pilot Core Performance Measures for Payment and Reporting in Year One
Version date: 01/2014]],22,FALSE)))))</f>
        <v>Yes</v>
      </c>
      <c r="BS6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01/2014]],24,FALSE))=TRUE,"",VLOOKUP(Table1[[#This Row],[NQF Number]],Table48[[#All],[NQF '#]:[VT ACO Pilot Core Performance Measures for Payment and Reporting in Year One
Version date: 01/2014]],24,FALSE)))))</f>
        <v>Yes</v>
      </c>
      <c r="BT6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01/2014]],25,FALSE))=TRUE,"",VLOOKUP(Table1[[#This Row],[NQF Number]],Table48[[#All],[NQF '#]:[VT ACO Pilot Core Performance Measures for Payment and Reporting in Year One
Version date: 01/2014]],25,FALSE)))))</f>
        <v>Yes</v>
      </c>
      <c r="BU62" s="48" t="str">
        <f>IF(Table1[[#This Row],[NQF Number]]="NA","No NQF Number",IF(ISBLANK(Table1[[#This Row],[NQF Number]]),"No NQF Number",IF(ISNA(VLOOKUP(Table1[[#This Row],[NQF Number]],Table48[[#All],[NQF '#]],1,FALSE))=TRUE,"Not Found",IF(ISBLANK(VLOOKUP(Table1[[#This Row],[NQF Number]],Table48[[#All],[NQF '#]:[VT ACO Pilot Core Performance Measures for Payment and Reporting in Year One
Version date: 01/2014]],26,FALSE))=TRUE,"",VLOOKUP(Table1[[#This Row],[NQF Number]],Table48[[#All],[NQF '#]:[VT ACO Pilot Core Performance Measures for Payment and Reporting in Year One
Version date: 01/2014]],26,FALSE)))))</f>
        <v/>
      </c>
      <c r="BV62" s="48" t="str">
        <f>IF(Table1[[#This Row],[NQF Number]]="NA","No NQF Number",IF(ISBLANK(Table1[[#This Row],[NQF Number]]),"No NQF Number",IF(ISNA(VLOOKUP(Table1[[#This Row],[NQF Number]],Table48[[#All],[NQF '#]],1,FALSE))=TRUE,"Not Found",IF(ISBLANK(VLOOKUP(Table1[[#This Row],[NQF Number]],Table48[[#All],[NQF '#]:[Maine ACO Payment Measures
Version date: 1/7/2015]],27,FALSE))=TRUE,"",VLOOKUP(Table1[[#This Row],[NQF Number]],Table48[[#All],[NQF '#]:[Maine ACO Payment Measures
Version date: 1/7/2015]],27,FALSE)))))</f>
        <v/>
      </c>
      <c r="BW62" s="48" t="str">
        <f>+IF(Table1[[#This Row],[NQF Number]]="NA","No NQF Number",IF(ISBLANK(Table1[[#This Row],[NQF Number]]),"No NQF Number",IF(ISNA(VLOOKUP(Table1[[#This Row],[NQF Number]],Table48[[#All],[NQF '#]],1,FALSE))=TRUE,"Not Found",IF(ISBLANK(VLOOKUP(Table1[[#This Row],[NQF Number]],Table48[[#All],[NQF '#]:[Maine ACO Payment Measures
Version date: 1/7/2015]],28,FALSE))=TRUE,"",VLOOKUP(Table1[[#This Row],[NQF Number]],Table48[[#All],[NQF '#]:[Maine ACO Payment Measures
Version date: 1/7/2015]],28,FALSE)))))</f>
        <v>Yes</v>
      </c>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row>
    <row r="64" spans="1:110" ht="12.75">
      <c r="C64" s="33"/>
      <c r="D64" s="34"/>
      <c r="E64" s="33"/>
      <c r="F64" s="34"/>
      <c r="G64" s="33"/>
      <c r="H64" s="34"/>
      <c r="I64" s="33"/>
      <c r="J64" s="34"/>
      <c r="K64" s="33"/>
      <c r="L64" s="34"/>
      <c r="M64" s="33"/>
      <c r="N64" s="34"/>
      <c r="O64" s="33"/>
      <c r="P64" s="34"/>
      <c r="Q64" s="33"/>
      <c r="R64" s="34"/>
      <c r="S64" s="33"/>
      <c r="T64" s="34"/>
      <c r="U64" s="33"/>
      <c r="V64" s="34"/>
      <c r="W64" s="33"/>
      <c r="X64" s="34"/>
      <c r="Y64" s="33"/>
      <c r="Z64" s="34"/>
      <c r="AA64" s="33"/>
      <c r="AB64" s="34"/>
      <c r="AC64" s="33"/>
      <c r="AD64" s="34"/>
      <c r="AE64" s="33"/>
      <c r="AF64" s="34"/>
      <c r="AG64" s="33"/>
      <c r="AH64" s="34"/>
      <c r="AI64" s="33"/>
      <c r="AJ64" s="34"/>
      <c r="AK64" s="33"/>
      <c r="AL64" s="34"/>
      <c r="AM64" s="33"/>
      <c r="AN64" s="34"/>
      <c r="AO64" s="33"/>
      <c r="AP64" s="34"/>
      <c r="AQ64" s="33"/>
      <c r="AR64" s="34"/>
      <c r="AS64" s="33"/>
    </row>
    <row r="106" spans="15:33">
      <c r="O106" s="255" t="s">
        <v>1568</v>
      </c>
      <c r="Q106" s="255" t="s">
        <v>1568</v>
      </c>
      <c r="S106" s="255" t="s">
        <v>1568</v>
      </c>
      <c r="U106" s="255" t="s">
        <v>1568</v>
      </c>
      <c r="W106" s="255" t="s">
        <v>1568</v>
      </c>
      <c r="Y106" s="255" t="s">
        <v>1568</v>
      </c>
      <c r="AA106" s="255" t="s">
        <v>1568</v>
      </c>
      <c r="AC106" s="255" t="s">
        <v>1568</v>
      </c>
      <c r="AE106" s="255" t="s">
        <v>1568</v>
      </c>
      <c r="AG106" s="255" t="s">
        <v>1568</v>
      </c>
    </row>
    <row r="107" spans="15:33">
      <c r="O107" s="255" t="s">
        <v>1569</v>
      </c>
      <c r="Q107" s="255" t="s">
        <v>1569</v>
      </c>
      <c r="S107" s="255" t="s">
        <v>1569</v>
      </c>
      <c r="U107" s="255" t="s">
        <v>1569</v>
      </c>
      <c r="W107" s="255" t="s">
        <v>1569</v>
      </c>
      <c r="Y107" s="255" t="s">
        <v>1569</v>
      </c>
      <c r="AA107" s="255" t="s">
        <v>1569</v>
      </c>
      <c r="AC107" s="255" t="s">
        <v>1569</v>
      </c>
      <c r="AE107" s="255" t="s">
        <v>1569</v>
      </c>
      <c r="AG107" s="255" t="s">
        <v>1569</v>
      </c>
    </row>
    <row r="108" spans="15:33">
      <c r="O108" s="256" t="s">
        <v>1570</v>
      </c>
      <c r="Q108" s="256" t="s">
        <v>1571</v>
      </c>
      <c r="S108" s="256" t="s">
        <v>1572</v>
      </c>
      <c r="U108" s="256" t="s">
        <v>1573</v>
      </c>
      <c r="W108" s="256" t="s">
        <v>1574</v>
      </c>
      <c r="Y108" s="256" t="s">
        <v>1575</v>
      </c>
      <c r="AA108" s="256" t="s">
        <v>1576</v>
      </c>
      <c r="AC108" s="256" t="s">
        <v>1577</v>
      </c>
      <c r="AE108" s="256" t="s">
        <v>1578</v>
      </c>
      <c r="AG108" s="256" t="s">
        <v>1579</v>
      </c>
    </row>
    <row r="109" spans="15:33">
      <c r="O109" s="256" t="s">
        <v>264</v>
      </c>
      <c r="Q109" s="256" t="s">
        <v>264</v>
      </c>
      <c r="S109" s="256" t="s">
        <v>264</v>
      </c>
      <c r="U109" s="256" t="s">
        <v>264</v>
      </c>
      <c r="W109" s="256" t="s">
        <v>264</v>
      </c>
      <c r="Y109" s="256" t="s">
        <v>264</v>
      </c>
      <c r="AA109" s="256" t="s">
        <v>264</v>
      </c>
      <c r="AC109" s="256" t="s">
        <v>264</v>
      </c>
      <c r="AE109" s="256" t="s">
        <v>264</v>
      </c>
      <c r="AG109" s="256" t="s">
        <v>264</v>
      </c>
    </row>
    <row r="110" spans="15:33">
      <c r="O110" s="256" t="s">
        <v>265</v>
      </c>
      <c r="Q110" s="256" t="s">
        <v>265</v>
      </c>
      <c r="S110" s="256" t="s">
        <v>265</v>
      </c>
      <c r="U110" s="256" t="s">
        <v>265</v>
      </c>
      <c r="W110" s="256" t="s">
        <v>265</v>
      </c>
      <c r="Y110" s="256" t="s">
        <v>265</v>
      </c>
      <c r="AA110" s="256" t="s">
        <v>265</v>
      </c>
      <c r="AC110" s="256" t="s">
        <v>265</v>
      </c>
      <c r="AE110" s="256" t="s">
        <v>265</v>
      </c>
      <c r="AG110" s="256" t="s">
        <v>265</v>
      </c>
    </row>
    <row r="111" spans="15:33">
      <c r="O111" s="256" t="s">
        <v>266</v>
      </c>
      <c r="Q111" s="256" t="s">
        <v>266</v>
      </c>
      <c r="S111" s="256" t="s">
        <v>266</v>
      </c>
      <c r="U111" s="256" t="s">
        <v>266</v>
      </c>
      <c r="W111" s="256" t="s">
        <v>266</v>
      </c>
      <c r="Y111" s="256" t="s">
        <v>266</v>
      </c>
      <c r="AA111" s="256" t="s">
        <v>266</v>
      </c>
      <c r="AC111" s="256" t="s">
        <v>266</v>
      </c>
      <c r="AE111" s="256" t="s">
        <v>266</v>
      </c>
      <c r="AG111" s="256" t="s">
        <v>266</v>
      </c>
    </row>
    <row r="112" spans="15:33">
      <c r="O112" s="256" t="s">
        <v>267</v>
      </c>
      <c r="Q112" s="256" t="s">
        <v>267</v>
      </c>
      <c r="S112" s="256" t="s">
        <v>267</v>
      </c>
      <c r="U112" s="256" t="s">
        <v>267</v>
      </c>
      <c r="W112" s="256" t="s">
        <v>267</v>
      </c>
      <c r="Y112" s="256" t="s">
        <v>267</v>
      </c>
      <c r="AA112" s="256" t="s">
        <v>267</v>
      </c>
      <c r="AC112" s="256" t="s">
        <v>267</v>
      </c>
      <c r="AE112" s="256" t="s">
        <v>267</v>
      </c>
      <c r="AG112" s="256" t="s">
        <v>267</v>
      </c>
    </row>
    <row r="113" spans="15:33">
      <c r="O113" s="256" t="s">
        <v>268</v>
      </c>
      <c r="Q113" s="256" t="s">
        <v>268</v>
      </c>
      <c r="S113" s="256" t="s">
        <v>268</v>
      </c>
      <c r="U113" s="256" t="s">
        <v>268</v>
      </c>
      <c r="W113" s="256" t="s">
        <v>268</v>
      </c>
      <c r="Y113" s="256" t="s">
        <v>268</v>
      </c>
      <c r="AA113" s="256" t="s">
        <v>268</v>
      </c>
      <c r="AC113" s="256" t="s">
        <v>268</v>
      </c>
      <c r="AE113" s="256" t="s">
        <v>268</v>
      </c>
      <c r="AG113" s="256" t="s">
        <v>268</v>
      </c>
    </row>
    <row r="114" spans="15:33">
      <c r="O114" s="256" t="s">
        <v>269</v>
      </c>
      <c r="Q114" s="256" t="s">
        <v>269</v>
      </c>
      <c r="S114" s="256" t="s">
        <v>269</v>
      </c>
      <c r="U114" s="256" t="s">
        <v>269</v>
      </c>
      <c r="W114" s="256" t="s">
        <v>269</v>
      </c>
      <c r="Y114" s="256" t="s">
        <v>269</v>
      </c>
      <c r="AA114" s="256" t="s">
        <v>269</v>
      </c>
      <c r="AC114" s="256" t="s">
        <v>269</v>
      </c>
      <c r="AE114" s="256" t="s">
        <v>269</v>
      </c>
      <c r="AG114" s="256" t="s">
        <v>269</v>
      </c>
    </row>
    <row r="115" spans="15:33">
      <c r="O115" s="256" t="s">
        <v>270</v>
      </c>
      <c r="Q115" s="256" t="s">
        <v>270</v>
      </c>
      <c r="S115" s="256" t="s">
        <v>270</v>
      </c>
      <c r="U115" s="256" t="s">
        <v>270</v>
      </c>
      <c r="W115" s="256" t="s">
        <v>270</v>
      </c>
      <c r="Y115" s="256" t="s">
        <v>270</v>
      </c>
      <c r="AA115" s="256" t="s">
        <v>270</v>
      </c>
      <c r="AC115" s="256" t="s">
        <v>270</v>
      </c>
      <c r="AE115" s="256" t="s">
        <v>270</v>
      </c>
      <c r="AG115" s="256" t="s">
        <v>270</v>
      </c>
    </row>
    <row r="116" spans="15:33">
      <c r="O116" s="256" t="s">
        <v>271</v>
      </c>
      <c r="Q116" s="256" t="s">
        <v>271</v>
      </c>
      <c r="S116" s="256" t="s">
        <v>271</v>
      </c>
      <c r="U116" s="256" t="s">
        <v>271</v>
      </c>
      <c r="W116" s="256" t="s">
        <v>271</v>
      </c>
      <c r="Y116" s="256" t="s">
        <v>271</v>
      </c>
      <c r="AA116" s="256" t="s">
        <v>271</v>
      </c>
      <c r="AC116" s="256" t="s">
        <v>271</v>
      </c>
      <c r="AE116" s="256" t="s">
        <v>271</v>
      </c>
      <c r="AG116" s="256" t="s">
        <v>271</v>
      </c>
    </row>
    <row r="117" spans="15:33">
      <c r="O117" s="256" t="s">
        <v>1580</v>
      </c>
      <c r="Q117" s="256" t="s">
        <v>1580</v>
      </c>
      <c r="S117" s="256" t="s">
        <v>1580</v>
      </c>
      <c r="U117" s="256" t="s">
        <v>1580</v>
      </c>
      <c r="W117" s="256" t="s">
        <v>1580</v>
      </c>
      <c r="Y117" s="256" t="s">
        <v>1580</v>
      </c>
      <c r="AA117" s="256" t="s">
        <v>1580</v>
      </c>
      <c r="AC117" s="256" t="s">
        <v>1580</v>
      </c>
      <c r="AE117" s="256" t="s">
        <v>1580</v>
      </c>
      <c r="AG117" s="256" t="s">
        <v>1580</v>
      </c>
    </row>
    <row r="118" spans="15:33">
      <c r="O118" s="256" t="s">
        <v>273</v>
      </c>
      <c r="Q118" s="256" t="s">
        <v>273</v>
      </c>
      <c r="S118" s="256" t="s">
        <v>273</v>
      </c>
      <c r="U118" s="256" t="s">
        <v>273</v>
      </c>
      <c r="W118" s="256" t="s">
        <v>273</v>
      </c>
      <c r="Y118" s="256" t="s">
        <v>273</v>
      </c>
      <c r="AA118" s="256" t="s">
        <v>273</v>
      </c>
      <c r="AC118" s="256" t="s">
        <v>273</v>
      </c>
      <c r="AE118" s="256" t="s">
        <v>273</v>
      </c>
      <c r="AG118" s="256" t="s">
        <v>273</v>
      </c>
    </row>
    <row r="119" spans="15:33">
      <c r="O119" s="256" t="s">
        <v>274</v>
      </c>
      <c r="Q119" s="256" t="s">
        <v>274</v>
      </c>
      <c r="S119" s="256" t="s">
        <v>274</v>
      </c>
      <c r="U119" s="256" t="s">
        <v>274</v>
      </c>
      <c r="W119" s="256" t="s">
        <v>274</v>
      </c>
      <c r="Y119" s="256" t="s">
        <v>274</v>
      </c>
      <c r="AA119" s="256" t="s">
        <v>274</v>
      </c>
      <c r="AC119" s="256" t="s">
        <v>274</v>
      </c>
      <c r="AE119" s="256" t="s">
        <v>274</v>
      </c>
      <c r="AG119" s="256" t="s">
        <v>274</v>
      </c>
    </row>
    <row r="120" spans="15:33">
      <c r="O120" s="256" t="s">
        <v>275</v>
      </c>
      <c r="Q120" s="256" t="s">
        <v>275</v>
      </c>
      <c r="S120" s="256" t="s">
        <v>275</v>
      </c>
      <c r="U120" s="256" t="s">
        <v>275</v>
      </c>
      <c r="W120" s="256" t="s">
        <v>275</v>
      </c>
      <c r="Y120" s="256" t="s">
        <v>275</v>
      </c>
      <c r="AA120" s="256" t="s">
        <v>275</v>
      </c>
      <c r="AC120" s="256" t="s">
        <v>275</v>
      </c>
      <c r="AE120" s="256" t="s">
        <v>275</v>
      </c>
      <c r="AG120" s="256" t="s">
        <v>275</v>
      </c>
    </row>
    <row r="121" spans="15:33">
      <c r="O121" s="256" t="s">
        <v>276</v>
      </c>
      <c r="Q121" s="256" t="s">
        <v>276</v>
      </c>
      <c r="S121" s="256" t="s">
        <v>276</v>
      </c>
      <c r="U121" s="256" t="s">
        <v>276</v>
      </c>
      <c r="W121" s="256" t="s">
        <v>276</v>
      </c>
      <c r="Y121" s="256" t="s">
        <v>276</v>
      </c>
      <c r="AA121" s="256" t="s">
        <v>276</v>
      </c>
      <c r="AC121" s="256" t="s">
        <v>276</v>
      </c>
      <c r="AE121" s="256" t="s">
        <v>276</v>
      </c>
      <c r="AG121" s="256" t="s">
        <v>276</v>
      </c>
    </row>
    <row r="122" spans="15:33">
      <c r="O122" t="s">
        <v>277</v>
      </c>
      <c r="Q122" t="s">
        <v>277</v>
      </c>
      <c r="S122" t="s">
        <v>277</v>
      </c>
      <c r="U122" t="s">
        <v>277</v>
      </c>
      <c r="W122" t="s">
        <v>277</v>
      </c>
      <c r="Y122" t="s">
        <v>277</v>
      </c>
      <c r="AA122" t="s">
        <v>277</v>
      </c>
      <c r="AC122" t="s">
        <v>277</v>
      </c>
      <c r="AE122" t="s">
        <v>277</v>
      </c>
      <c r="AG122" t="s">
        <v>277</v>
      </c>
    </row>
  </sheetData>
  <sheetProtection formatCells="0" formatColumns="0" formatRows="0" insertColumns="0" insertRows="0" deleteRows="0" sort="0" autoFilter="0"/>
  <sortState ref="B2:AD65">
    <sortCondition ref="B2:B65"/>
  </sortState>
  <mergeCells count="38">
    <mergeCell ref="AG4:AH4"/>
    <mergeCell ref="W4:X4"/>
    <mergeCell ref="Y4:Z4"/>
    <mergeCell ref="AA4:AB4"/>
    <mergeCell ref="AC4:AD4"/>
    <mergeCell ref="AE4:AF4"/>
    <mergeCell ref="A2:C2"/>
    <mergeCell ref="A1:C1"/>
    <mergeCell ref="D1:J1"/>
    <mergeCell ref="AI4:AR4"/>
    <mergeCell ref="BC4:BD4"/>
    <mergeCell ref="AX4:BB4"/>
    <mergeCell ref="AS3:AW4"/>
    <mergeCell ref="Y3:Z3"/>
    <mergeCell ref="AA3:AB3"/>
    <mergeCell ref="AC3:AD3"/>
    <mergeCell ref="AE3:AF3"/>
    <mergeCell ref="AG3:AH3"/>
    <mergeCell ref="O3:P3"/>
    <mergeCell ref="Q3:R3"/>
    <mergeCell ref="S3:T3"/>
    <mergeCell ref="U3:V3"/>
    <mergeCell ref="BS3:BW4"/>
    <mergeCell ref="BS2:BW2"/>
    <mergeCell ref="BP3:BR4"/>
    <mergeCell ref="D2:J2"/>
    <mergeCell ref="O2:AH2"/>
    <mergeCell ref="AX2:BD2"/>
    <mergeCell ref="BE2:BN2"/>
    <mergeCell ref="BP2:BR2"/>
    <mergeCell ref="AI3:AR3"/>
    <mergeCell ref="AX3:BD3"/>
    <mergeCell ref="BE3:BN3"/>
    <mergeCell ref="W3:X3"/>
    <mergeCell ref="O4:P4"/>
    <mergeCell ref="Q4:R4"/>
    <mergeCell ref="S4:T4"/>
    <mergeCell ref="U4:V4"/>
  </mergeCells>
  <conditionalFormatting sqref="AJ63:BO63 A63:AH63 A65:AH105 AJ65:BO1048576 A64:BO64 A123:AH1048576 A106:N122 AH106:AH122 P106:P122 R106:R122 T106:T122 V106:V122 X106:X122 Z106:Z122 AB106:AB122 AD106:AD122 AF106:AF122 G24 I24 I26:I62 G26:G62 B6:O6 F7:I8 K25:M62 B7:E62 K12:M23 J7:J62 BX5:XFD5 BP63:XFD1048576 F19 F21:F26 S10:S62 N12:V62 X12:X62 Y6:XFD62 K10:V11 X6:Y11 P6:V9 A5:BR5 G9:I22 K7:O9 H23 H25 H45:H46 H52 F9:F17 F28:F42 F44:F62">
    <cfRule type="cellIs" dxfId="153" priority="106" operator="equal">
      <formula>"?"</formula>
    </cfRule>
  </conditionalFormatting>
  <dataValidations count="7">
    <dataValidation type="list" allowBlank="1" showInputMessage="1" promptTitle="Criterion A" prompt="Select a criterion from the dropdown list or enter your own." sqref="O4:P4 S4:T4">
      <formula1>$O$108:$O$122</formula1>
    </dataValidation>
    <dataValidation type="list" allowBlank="1" showInputMessage="1" promptTitle="Criterion B" prompt="Select a criterion from the drop down list or enter your own." sqref="Q4:R4">
      <formula1>$Q$108:$Q$122</formula1>
    </dataValidation>
    <dataValidation type="list" allowBlank="1" showInputMessage="1" promptTitle="Criterion D" prompt="Select a criterion from the drop down list or enter your own." sqref="U4:V4">
      <formula1>$U$108:$U$122</formula1>
    </dataValidation>
    <dataValidation type="list" allowBlank="1" showInputMessage="1" promptTitle="Criterion G" prompt="Select a criterion from the drop down list or enter your own." sqref="AA4:AB4">
      <formula1>$AA$108:$AA$122</formula1>
    </dataValidation>
    <dataValidation type="list" allowBlank="1" showInputMessage="1" promptTitle="Criterion H" prompt="Select a criterion from the drop down list or enter your own." sqref="AC4:AD4 W4:Z4">
      <formula1>$AC$108:$AC$122</formula1>
    </dataValidation>
    <dataValidation type="list" allowBlank="1" showInputMessage="1" promptTitle="Criterion I" prompt="Select a criterion from the drop down list or enter your own." sqref="AE4:AF4">
      <formula1>$AE$108:$AE$122</formula1>
    </dataValidation>
    <dataValidation type="list" allowBlank="1" showInputMessage="1" promptTitle="Criterion J" prompt="Select a criterion from the drop down list or enter your own." sqref="AG4:AH4">
      <formula1>$AG$108:$AG$122</formula1>
    </dataValidation>
  </dataValidations>
  <printOptions gridLines="1"/>
  <pageMargins left="0.7" right="0.7" top="0.75" bottom="0.75" header="0.3" footer="0.3"/>
  <pageSetup scale="10" fitToHeight="100" orientation="landscape" r:id="rId1"/>
  <headerFooter>
    <oddHeader>&amp;LRecommended Comprehensive ACC Measure Set as of November 22, 2013- Detail
“This product was prepared with support provided through a grant from the Robert Wood Johnson Foundation’s State Quality and Value Strategies program.”</oddHeader>
    <oddFooter>&amp;C“This product was prepared with support provided through a grant from the Robert Wood Johnson Foundation’s State Quality and Value Strategies program.”</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Sheet1!$B$2:$B$4</xm:f>
          </x14:formula1>
          <xm:sqref>AE6:AE62 AG6:AG62 O6:O62 Q6:Q62 S6:S62 U6:U62 W6:W62 Y6:Y62 AA6:AA62 AC6:AC62</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sheetPr codeName="Sheet7" enableFormatConditionsCalculation="0">
    <tabColor rgb="FF0062BA"/>
    <pageSetUpPr fitToPage="1"/>
  </sheetPr>
  <dimension ref="A1:M20"/>
  <sheetViews>
    <sheetView topLeftCell="D11" zoomScale="75" zoomScaleNormal="75" zoomScalePageLayoutView="75" workbookViewId="0">
      <selection activeCell="H12" sqref="H12"/>
    </sheetView>
  </sheetViews>
  <sheetFormatPr defaultColWidth="8.85546875" defaultRowHeight="15"/>
  <cols>
    <col min="1" max="1" width="39.42578125" style="102" customWidth="1"/>
    <col min="2" max="2" width="30.42578125" style="103" customWidth="1"/>
    <col min="3" max="3" width="108.140625" style="102" customWidth="1"/>
    <col min="4" max="4" width="68.28515625" style="104" customWidth="1"/>
    <col min="5" max="5" width="72.140625" style="104" customWidth="1"/>
    <col min="6" max="6" width="59.28515625" style="104" customWidth="1"/>
    <col min="7" max="7" width="8.85546875" style="100"/>
    <col min="8" max="8" width="23" style="100" customWidth="1"/>
    <col min="9" max="16384" width="8.85546875" style="100"/>
  </cols>
  <sheetData>
    <row r="1" spans="1:13" ht="57.95" customHeight="1">
      <c r="A1" s="407" t="s">
        <v>1249</v>
      </c>
      <c r="B1" s="408"/>
      <c r="C1" s="408"/>
      <c r="D1" s="408"/>
      <c r="E1" s="408"/>
      <c r="F1" s="409"/>
      <c r="G1" s="107"/>
      <c r="H1" s="107"/>
      <c r="I1" s="107"/>
      <c r="J1" s="107"/>
      <c r="K1" s="107"/>
      <c r="L1" s="107"/>
      <c r="M1" s="73"/>
    </row>
    <row r="2" spans="1:13" s="99" customFormat="1" ht="62.1" customHeight="1">
      <c r="A2" s="173" t="s">
        <v>1398</v>
      </c>
      <c r="B2" s="174" t="s">
        <v>901</v>
      </c>
      <c r="C2" s="175" t="s">
        <v>239</v>
      </c>
      <c r="D2" s="176" t="s">
        <v>902</v>
      </c>
      <c r="E2" s="176" t="s">
        <v>903</v>
      </c>
      <c r="F2" s="177" t="s">
        <v>231</v>
      </c>
    </row>
    <row r="3" spans="1:13" ht="216">
      <c r="A3" s="172" t="s">
        <v>1324</v>
      </c>
      <c r="B3" s="82" t="s">
        <v>2797</v>
      </c>
      <c r="C3" s="222" t="s">
        <v>2718</v>
      </c>
      <c r="D3" s="108" t="s">
        <v>2717</v>
      </c>
      <c r="E3" s="291" t="s">
        <v>1326</v>
      </c>
      <c r="F3" s="61"/>
    </row>
    <row r="4" spans="1:13" ht="252">
      <c r="A4" s="70" t="s">
        <v>1000</v>
      </c>
      <c r="B4" s="82" t="s">
        <v>2733</v>
      </c>
      <c r="C4" s="223" t="s">
        <v>1244</v>
      </c>
      <c r="D4" s="93" t="s">
        <v>1395</v>
      </c>
      <c r="E4" s="304" t="s">
        <v>232</v>
      </c>
      <c r="F4" s="63"/>
    </row>
    <row r="5" spans="1:13" ht="180">
      <c r="A5" s="70" t="s">
        <v>999</v>
      </c>
      <c r="B5" s="82" t="s">
        <v>1394</v>
      </c>
      <c r="C5" s="221" t="s">
        <v>1245</v>
      </c>
      <c r="D5" s="229" t="s">
        <v>312</v>
      </c>
      <c r="E5" s="229" t="s">
        <v>987</v>
      </c>
      <c r="F5" s="61"/>
    </row>
    <row r="6" spans="1:13" ht="409.5">
      <c r="A6" s="70" t="s">
        <v>1328</v>
      </c>
      <c r="B6" s="82" t="s">
        <v>2733</v>
      </c>
      <c r="C6" s="221" t="s">
        <v>2729</v>
      </c>
      <c r="D6" s="93" t="s">
        <v>2730</v>
      </c>
      <c r="E6" s="93" t="s">
        <v>1327</v>
      </c>
      <c r="F6" s="61"/>
      <c r="H6" s="101"/>
    </row>
    <row r="7" spans="1:13" ht="268.5" customHeight="1">
      <c r="A7" s="70" t="s">
        <v>2396</v>
      </c>
      <c r="B7" s="82" t="s">
        <v>2732</v>
      </c>
      <c r="C7" s="221" t="s">
        <v>1246</v>
      </c>
      <c r="D7" s="215" t="s">
        <v>1329</v>
      </c>
      <c r="E7" s="304" t="s">
        <v>2731</v>
      </c>
      <c r="F7" s="61"/>
      <c r="H7" s="101"/>
    </row>
    <row r="8" spans="1:13" ht="108">
      <c r="A8" s="70" t="s">
        <v>1248</v>
      </c>
      <c r="B8" s="82" t="s">
        <v>1332</v>
      </c>
      <c r="C8" s="221" t="s">
        <v>1247</v>
      </c>
      <c r="D8" s="78" t="s">
        <v>1331</v>
      </c>
      <c r="E8" s="78" t="s">
        <v>1330</v>
      </c>
      <c r="F8" s="61"/>
      <c r="H8" s="101"/>
    </row>
    <row r="9" spans="1:13" ht="218.25" customHeight="1">
      <c r="A9" s="70" t="s">
        <v>1399</v>
      </c>
      <c r="B9" s="82" t="s">
        <v>1393</v>
      </c>
      <c r="C9" s="221" t="s">
        <v>1407</v>
      </c>
      <c r="D9" s="78" t="s">
        <v>1334</v>
      </c>
      <c r="E9" s="93" t="s">
        <v>1333</v>
      </c>
      <c r="F9" s="61"/>
    </row>
    <row r="10" spans="1:13" ht="108">
      <c r="A10" s="70" t="s">
        <v>998</v>
      </c>
      <c r="B10" s="82" t="s">
        <v>1696</v>
      </c>
      <c r="C10" s="220" t="s">
        <v>1406</v>
      </c>
      <c r="D10" s="216" t="s">
        <v>1414</v>
      </c>
      <c r="E10" s="78" t="s">
        <v>237</v>
      </c>
      <c r="F10" s="61"/>
    </row>
    <row r="11" spans="1:13" ht="180" customHeight="1">
      <c r="A11" s="203" t="s">
        <v>2398</v>
      </c>
      <c r="B11" s="82" t="s">
        <v>2399</v>
      </c>
      <c r="C11" s="224" t="s">
        <v>1405</v>
      </c>
      <c r="D11" s="215" t="s">
        <v>1415</v>
      </c>
      <c r="E11" s="229" t="s">
        <v>2400</v>
      </c>
      <c r="F11" s="61" t="s">
        <v>2397</v>
      </c>
      <c r="H11" s="61"/>
    </row>
    <row r="12" spans="1:13" ht="234">
      <c r="A12" s="261" t="s">
        <v>2890</v>
      </c>
      <c r="B12" s="262" t="s">
        <v>2893</v>
      </c>
      <c r="C12" s="263" t="s">
        <v>2894</v>
      </c>
      <c r="D12" s="316" t="s">
        <v>1397</v>
      </c>
      <c r="E12" s="317"/>
      <c r="F12" s="265"/>
    </row>
    <row r="13" spans="1:13" ht="137.25" customHeight="1">
      <c r="A13" s="268" t="s">
        <v>1697</v>
      </c>
      <c r="B13" s="269" t="s">
        <v>2905</v>
      </c>
      <c r="C13" s="270" t="s">
        <v>1702</v>
      </c>
      <c r="D13" s="272" t="s">
        <v>1699</v>
      </c>
      <c r="E13" s="305" t="s">
        <v>1698</v>
      </c>
      <c r="F13" s="271"/>
    </row>
    <row r="14" spans="1:13" ht="216">
      <c r="A14" s="172" t="s">
        <v>1401</v>
      </c>
      <c r="B14" s="266" t="s">
        <v>2742</v>
      </c>
      <c r="C14" s="267" t="s">
        <v>1408</v>
      </c>
      <c r="D14" s="306" t="s">
        <v>1400</v>
      </c>
      <c r="E14" s="65" t="s">
        <v>2796</v>
      </c>
    </row>
    <row r="15" spans="1:13" ht="216">
      <c r="A15" s="202" t="s">
        <v>1404</v>
      </c>
      <c r="B15" s="106" t="s">
        <v>1402</v>
      </c>
      <c r="C15" s="221" t="s">
        <v>1409</v>
      </c>
      <c r="D15" s="215" t="s">
        <v>1396</v>
      </c>
      <c r="E15" s="78" t="s">
        <v>1252</v>
      </c>
      <c r="F15" s="63"/>
    </row>
    <row r="16" spans="1:13" ht="162">
      <c r="A16" s="81" t="s">
        <v>561</v>
      </c>
      <c r="B16" s="218">
        <v>2015</v>
      </c>
      <c r="C16" s="226" t="s">
        <v>1410</v>
      </c>
      <c r="D16" s="227" t="s">
        <v>1251</v>
      </c>
      <c r="E16" s="227" t="s">
        <v>1416</v>
      </c>
      <c r="F16" s="63"/>
    </row>
    <row r="17" spans="1:6" ht="90">
      <c r="A17" s="202" t="s">
        <v>1417</v>
      </c>
      <c r="B17" s="225" t="s">
        <v>1325</v>
      </c>
      <c r="C17" s="226" t="s">
        <v>1411</v>
      </c>
      <c r="D17" s="226" t="s">
        <v>1418</v>
      </c>
      <c r="E17" s="226" t="s">
        <v>1419</v>
      </c>
      <c r="F17" s="80"/>
    </row>
    <row r="18" spans="1:6" ht="90">
      <c r="A18" s="202" t="s">
        <v>1417</v>
      </c>
      <c r="B18" s="225" t="s">
        <v>1325</v>
      </c>
      <c r="C18" s="226" t="s">
        <v>1412</v>
      </c>
      <c r="D18" s="226" t="s">
        <v>1418</v>
      </c>
      <c r="E18" s="226" t="s">
        <v>1419</v>
      </c>
      <c r="F18" s="80"/>
    </row>
    <row r="19" spans="1:6" ht="126">
      <c r="A19" s="81" t="s">
        <v>1403</v>
      </c>
      <c r="B19" s="218" t="s">
        <v>1392</v>
      </c>
      <c r="C19" s="219" t="s">
        <v>1413</v>
      </c>
      <c r="D19" s="108" t="s">
        <v>1250</v>
      </c>
      <c r="E19" s="228" t="s">
        <v>117</v>
      </c>
      <c r="F19" s="80"/>
    </row>
    <row r="20" spans="1:6" ht="132" customHeight="1">
      <c r="A20" s="202" t="s">
        <v>2912</v>
      </c>
      <c r="B20" s="218" t="s">
        <v>2911</v>
      </c>
      <c r="C20" s="219" t="s">
        <v>2913</v>
      </c>
      <c r="D20" s="321" t="s">
        <v>2914</v>
      </c>
      <c r="E20" s="228" t="s">
        <v>117</v>
      </c>
      <c r="F20" s="61"/>
    </row>
  </sheetData>
  <mergeCells count="1">
    <mergeCell ref="A1:F1"/>
  </mergeCells>
  <conditionalFormatting sqref="A1">
    <cfRule type="cellIs" dxfId="1" priority="1" operator="equal">
      <formula>"?"</formula>
    </cfRule>
  </conditionalFormatting>
  <hyperlinks>
    <hyperlink ref="D9" r:id="rId1" display="www.cms.gov/Regulations-and-Guidance/Legislation/EHRIncentivePrograms/Recommended_Core_Set.html"/>
    <hyperlink ref="D3" r:id="rId2" display="www.medicaid.gov/Medicaid-CHIP-Program-Information/By-Topics/Quality-of-Care/Downloads/ChildCoreMeasures.pdf"/>
    <hyperlink ref="E10" r:id="rId3"/>
    <hyperlink ref="D5" r:id="rId4"/>
    <hyperlink ref="E15" r:id="rId5" display="https://www.qualitynet.org/dcs/ContentServer?c=Page&amp;pagename=QnetPublic%2FPage%2FQnetTier3&amp;cid=1228772237361"/>
    <hyperlink ref="D16" r:id="rId6" display="http://www.medicare.gov/hospitalcompare/Data/Measures-Displayed.html"/>
    <hyperlink ref="D19" r:id="rId7" display="http://www2.leg.state.vt.us/CommitteeDocs/House%20Health%20Care/Accountable%20Care%20Organizations/1-29-2014~Todd%20Moore~VT%20ACO%20Pilot%20Year%201%20Performance%20Measures.pdf"/>
    <hyperlink ref="E17" r:id="rId8" display="http://www.oregon.gov/oha/CCOData/2014%20Measures.pdf"/>
    <hyperlink ref="E5" r:id="rId9"/>
    <hyperlink ref="E6" r:id="rId10"/>
    <hyperlink ref="D6" r:id="rId11" display="http://www.medicaid.gov/Medicaid-CHIP-Program-Information/By-Topics/Quality-of-Care/Adult-Health-Care-Quality-Measures.html"/>
    <hyperlink ref="D7" r:id="rId12"/>
    <hyperlink ref="E18" r:id="rId13" display="http://www.oregon.gov/oha/CCOData/2014%20Measures.pdf"/>
    <hyperlink ref="D15" r:id="rId14"/>
    <hyperlink ref="E8" r:id="rId15"/>
    <hyperlink ref="E11" r:id="rId16" display="http://cms.gov/Regulations-and-Guidance/Legislation/EHRIncentivePrograms/Downloads/2014eCQMs_EligibleProfessionalsTable_July2014.pdf"/>
    <hyperlink ref="D13" r:id="rId17"/>
    <hyperlink ref="E3" r:id="rId18"/>
    <hyperlink ref="E7" r:id="rId19"/>
    <hyperlink ref="E4" r:id="rId20"/>
    <hyperlink ref="E13" r:id="rId21"/>
    <hyperlink ref="D14" r:id="rId22"/>
    <hyperlink ref="D12" r:id="rId23"/>
    <hyperlink ref="D20" r:id="rId24"/>
  </hyperlinks>
  <pageMargins left="0.7" right="0.7" top="0.75" bottom="0.75" header="0.3" footer="0.3"/>
  <pageSetup scale="58" fitToHeight="0" orientation="landscape"/>
  <legacyDrawing r:id="rId25"/>
  <oleObjects>
    <oleObject progId="Packager Shell Object" dvAspect="DVASPECT_ICON" shapeId="9219" r:id="rId26"/>
    <oleObject progId="Packager Shell Object" dvAspect="DVASPECT_ICON" shapeId="9224" r:id="rId27"/>
    <oleObject progId="Worksheet" dvAspect="DVASPECT_ICON" shapeId="9225" r:id="rId28"/>
  </oleObject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sheetPr codeName="Sheet8" enableFormatConditionsCalculation="0"/>
  <dimension ref="A1:B4"/>
  <sheetViews>
    <sheetView workbookViewId="0">
      <selection activeCell="B4" sqref="B4"/>
    </sheetView>
  </sheetViews>
  <sheetFormatPr defaultColWidth="8.85546875" defaultRowHeight="15"/>
  <sheetData>
    <row r="1" spans="1:2" ht="110.25">
      <c r="A1" s="13" t="s">
        <v>20</v>
      </c>
      <c r="B1" t="s">
        <v>23</v>
      </c>
    </row>
    <row r="2" spans="1:2">
      <c r="A2" t="s">
        <v>1</v>
      </c>
      <c r="B2" t="s">
        <v>1</v>
      </c>
    </row>
    <row r="3" spans="1:2">
      <c r="A3" t="s">
        <v>11</v>
      </c>
      <c r="B3" t="s">
        <v>11</v>
      </c>
    </row>
    <row r="4" spans="1:2">
      <c r="B4" t="s">
        <v>24</v>
      </c>
    </row>
  </sheetData>
  <conditionalFormatting sqref="A1">
    <cfRule type="cellIs" dxfId="0" priority="1" operator="equal">
      <formula>"?"</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sheetPr codeName="Sheet9" enableFormatConditionsCalculation="0"/>
  <dimension ref="A2:L37"/>
  <sheetViews>
    <sheetView topLeftCell="A7" workbookViewId="0">
      <selection activeCell="J22" sqref="J22:J37"/>
    </sheetView>
  </sheetViews>
  <sheetFormatPr defaultColWidth="8.85546875" defaultRowHeight="15"/>
  <cols>
    <col min="1" max="1" width="30.7109375" customWidth="1"/>
  </cols>
  <sheetData>
    <row r="2" spans="1:3">
      <c r="A2" t="s">
        <v>263</v>
      </c>
      <c r="B2" t="s">
        <v>278</v>
      </c>
      <c r="C2" t="s">
        <v>280</v>
      </c>
    </row>
    <row r="3" spans="1:3">
      <c r="A3" t="s">
        <v>264</v>
      </c>
      <c r="B3" t="s">
        <v>279</v>
      </c>
      <c r="C3" t="str">
        <f>CONCATENATE(Table3[[#This Row],[Column1]],Table3[[#This Row],[selection_criteria]])</f>
        <v>Details for: Evidence-based and scientifically acceptable</v>
      </c>
    </row>
    <row r="4" spans="1:3">
      <c r="A4" t="s">
        <v>265</v>
      </c>
      <c r="B4" t="s">
        <v>279</v>
      </c>
      <c r="C4" t="str">
        <f>CONCATENATE(Table3[[#This Row],[Column1]],Table3[[#This Row],[selection_criteria]])</f>
        <v>Details for: Has a relevant benchmark</v>
      </c>
    </row>
    <row r="5" spans="1:3">
      <c r="A5" t="s">
        <v>266</v>
      </c>
      <c r="B5" t="s">
        <v>279</v>
      </c>
      <c r="C5" t="str">
        <f>CONCATENATE(Table3[[#This Row],[Column1]],Table3[[#This Row],[selection_criteria]])</f>
        <v>Details for: Not greatly influenced by patient case mix</v>
      </c>
    </row>
    <row r="6" spans="1:3">
      <c r="A6" t="s">
        <v>267</v>
      </c>
      <c r="B6" t="s">
        <v>279</v>
      </c>
      <c r="C6" t="str">
        <f>CONCATENATE(Table3[[#This Row],[Column1]],Table3[[#This Row],[selection_criteria]])</f>
        <v>Details for: Consistent with the goals of the program</v>
      </c>
    </row>
    <row r="7" spans="1:3">
      <c r="A7" t="s">
        <v>268</v>
      </c>
      <c r="B7" t="s">
        <v>279</v>
      </c>
      <c r="C7" t="str">
        <f>CONCATENATE(Table3[[#This Row],[Column1]],Table3[[#This Row],[selection_criteria]])</f>
        <v>Details for: Useable and relevant</v>
      </c>
    </row>
    <row r="8" spans="1:3">
      <c r="A8" t="s">
        <v>269</v>
      </c>
      <c r="B8" t="s">
        <v>279</v>
      </c>
      <c r="C8" t="str">
        <f>CONCATENATE(Table3[[#This Row],[Column1]],Table3[[#This Row],[selection_criteria]])</f>
        <v>Details for: Feasible to collect</v>
      </c>
    </row>
    <row r="9" spans="1:3">
      <c r="A9" t="s">
        <v>270</v>
      </c>
      <c r="B9" t="s">
        <v>279</v>
      </c>
      <c r="C9" t="str">
        <f>CONCATENATE(Table3[[#This Row],[Column1]],Table3[[#This Row],[selection_criteria]])</f>
        <v>Details for: Aligned with other measure sets</v>
      </c>
    </row>
    <row r="10" spans="1:3">
      <c r="A10" t="s">
        <v>271</v>
      </c>
      <c r="B10" t="s">
        <v>279</v>
      </c>
      <c r="C10" t="str">
        <f>CONCATENATE(Table3[[#This Row],[Column1]],Table3[[#This Row],[selection_criteria]])</f>
        <v>Details for: Promotes increased value</v>
      </c>
    </row>
    <row r="11" spans="1:3">
      <c r="A11" t="s">
        <v>272</v>
      </c>
      <c r="B11" t="s">
        <v>279</v>
      </c>
      <c r="C11" t="str">
        <f>CONCATENATE(Table3[[#This Row],[Column1]],Table3[[#This Row],[selection_criteria]])</f>
        <v xml:space="preserve">Details for: Present an opportunity for quality improvement </v>
      </c>
    </row>
    <row r="12" spans="1:3">
      <c r="A12" t="s">
        <v>273</v>
      </c>
      <c r="B12" t="s">
        <v>279</v>
      </c>
      <c r="C12" t="str">
        <f>CONCATENATE(Table3[[#This Row],[Column1]],Table3[[#This Row],[selection_criteria]])</f>
        <v>Details for: Transformative potential</v>
      </c>
    </row>
    <row r="13" spans="1:3">
      <c r="A13" t="s">
        <v>274</v>
      </c>
      <c r="B13" t="s">
        <v>279</v>
      </c>
      <c r="C13" t="str">
        <f>CONCATENATE(Table3[[#This Row],[Column1]],Table3[[#This Row],[selection_criteria]])</f>
        <v>Details for: Sufficient denominator size</v>
      </c>
    </row>
    <row r="14" spans="1:3">
      <c r="A14" t="s">
        <v>275</v>
      </c>
      <c r="B14" t="s">
        <v>279</v>
      </c>
      <c r="C14" t="str">
        <f>CONCATENATE(Table3[[#This Row],[Column1]],Table3[[#This Row],[selection_criteria]])</f>
        <v>Details for: Representative of the array of services provided by the program</v>
      </c>
    </row>
    <row r="15" spans="1:3">
      <c r="A15" t="s">
        <v>276</v>
      </c>
      <c r="B15" t="s">
        <v>279</v>
      </c>
      <c r="C15" t="str">
        <f>CONCATENATE(Table3[[#This Row],[Column1]],Table3[[#This Row],[selection_criteria]])</f>
        <v>Details for: Representative of the diversity of patients served by the program</v>
      </c>
    </row>
    <row r="16" spans="1:3">
      <c r="A16" t="s">
        <v>277</v>
      </c>
      <c r="B16" t="s">
        <v>279</v>
      </c>
      <c r="C16" t="str">
        <f>CONCATENATE(Table3[[#This Row],[Column1]],Table3[[#This Row],[selection_criteria]])</f>
        <v>Details for: Not unreasonably burdensome to payers or providers</v>
      </c>
    </row>
    <row r="22" spans="1:12">
      <c r="A22" s="230" t="s">
        <v>1542</v>
      </c>
      <c r="B22" s="230" t="s">
        <v>1543</v>
      </c>
      <c r="C22" s="230" t="s">
        <v>1544</v>
      </c>
      <c r="D22" s="230" t="s">
        <v>1545</v>
      </c>
      <c r="E22" s="230" t="s">
        <v>1546</v>
      </c>
      <c r="F22" s="230" t="s">
        <v>1547</v>
      </c>
      <c r="G22" s="230" t="s">
        <v>1548</v>
      </c>
      <c r="H22" s="230" t="s">
        <v>1549</v>
      </c>
      <c r="I22" s="230" t="s">
        <v>1550</v>
      </c>
      <c r="J22" s="230" t="s">
        <v>1551</v>
      </c>
      <c r="K22" s="230"/>
      <c r="L22" s="230"/>
    </row>
    <row r="23" spans="1:12">
      <c r="A23" s="234" t="s">
        <v>292</v>
      </c>
      <c r="B23" s="234" t="s">
        <v>293</v>
      </c>
      <c r="C23" s="234" t="s">
        <v>294</v>
      </c>
      <c r="D23" s="234" t="s">
        <v>295</v>
      </c>
      <c r="E23" s="234" t="s">
        <v>296</v>
      </c>
      <c r="F23" s="234" t="s">
        <v>297</v>
      </c>
      <c r="G23" s="234" t="s">
        <v>298</v>
      </c>
      <c r="H23" s="234" t="s">
        <v>299</v>
      </c>
      <c r="I23" s="234" t="s">
        <v>300</v>
      </c>
      <c r="J23" s="234" t="s">
        <v>301</v>
      </c>
      <c r="K23" s="234"/>
      <c r="L23" s="234"/>
    </row>
    <row r="24" spans="1:12">
      <c r="A24" s="231" t="s">
        <v>264</v>
      </c>
      <c r="B24" s="231" t="s">
        <v>264</v>
      </c>
      <c r="C24" s="231" t="s">
        <v>264</v>
      </c>
      <c r="D24" s="231" t="s">
        <v>264</v>
      </c>
      <c r="E24" s="231" t="s">
        <v>264</v>
      </c>
      <c r="F24" s="231" t="s">
        <v>264</v>
      </c>
      <c r="G24" s="231" t="s">
        <v>264</v>
      </c>
      <c r="H24" s="231" t="s">
        <v>264</v>
      </c>
      <c r="I24" s="231" t="s">
        <v>264</v>
      </c>
      <c r="J24" s="231" t="s">
        <v>264</v>
      </c>
      <c r="K24" s="231"/>
      <c r="L24" s="231"/>
    </row>
    <row r="25" spans="1:12">
      <c r="A25" s="232" t="s">
        <v>265</v>
      </c>
      <c r="B25" s="232" t="s">
        <v>265</v>
      </c>
      <c r="C25" s="232" t="s">
        <v>265</v>
      </c>
      <c r="D25" s="232" t="s">
        <v>265</v>
      </c>
      <c r="E25" s="232" t="s">
        <v>265</v>
      </c>
      <c r="F25" s="232" t="s">
        <v>265</v>
      </c>
      <c r="G25" s="232" t="s">
        <v>265</v>
      </c>
      <c r="H25" s="232" t="s">
        <v>265</v>
      </c>
      <c r="I25" s="232" t="s">
        <v>265</v>
      </c>
      <c r="J25" s="232" t="s">
        <v>265</v>
      </c>
      <c r="K25" s="232"/>
      <c r="L25" s="232"/>
    </row>
    <row r="26" spans="1:12">
      <c r="A26" s="231" t="s">
        <v>266</v>
      </c>
      <c r="B26" s="231" t="s">
        <v>266</v>
      </c>
      <c r="C26" s="231" t="s">
        <v>266</v>
      </c>
      <c r="D26" s="231" t="s">
        <v>266</v>
      </c>
      <c r="E26" s="231" t="s">
        <v>266</v>
      </c>
      <c r="F26" s="231" t="s">
        <v>266</v>
      </c>
      <c r="G26" s="231" t="s">
        <v>266</v>
      </c>
      <c r="H26" s="231" t="s">
        <v>266</v>
      </c>
      <c r="I26" s="231" t="s">
        <v>266</v>
      </c>
      <c r="J26" s="231" t="s">
        <v>266</v>
      </c>
      <c r="K26" s="231"/>
      <c r="L26" s="231"/>
    </row>
    <row r="27" spans="1:12">
      <c r="A27" s="232" t="s">
        <v>267</v>
      </c>
      <c r="B27" s="232" t="s">
        <v>267</v>
      </c>
      <c r="C27" s="232" t="s">
        <v>267</v>
      </c>
      <c r="D27" s="232" t="s">
        <v>267</v>
      </c>
      <c r="E27" s="232" t="s">
        <v>267</v>
      </c>
      <c r="F27" s="232" t="s">
        <v>267</v>
      </c>
      <c r="G27" s="232" t="s">
        <v>267</v>
      </c>
      <c r="H27" s="232" t="s">
        <v>267</v>
      </c>
      <c r="I27" s="232" t="s">
        <v>267</v>
      </c>
      <c r="J27" s="232" t="s">
        <v>267</v>
      </c>
      <c r="K27" s="232"/>
      <c r="L27" s="232"/>
    </row>
    <row r="28" spans="1:12">
      <c r="A28" s="231" t="s">
        <v>268</v>
      </c>
      <c r="B28" s="231" t="s">
        <v>268</v>
      </c>
      <c r="C28" s="231" t="s">
        <v>268</v>
      </c>
      <c r="D28" s="231" t="s">
        <v>268</v>
      </c>
      <c r="E28" s="231" t="s">
        <v>268</v>
      </c>
      <c r="F28" s="231" t="s">
        <v>268</v>
      </c>
      <c r="G28" s="231" t="s">
        <v>268</v>
      </c>
      <c r="H28" s="231" t="s">
        <v>268</v>
      </c>
      <c r="I28" s="231" t="s">
        <v>268</v>
      </c>
      <c r="J28" s="231" t="s">
        <v>268</v>
      </c>
      <c r="K28" s="231"/>
      <c r="L28" s="231"/>
    </row>
    <row r="29" spans="1:12">
      <c r="A29" s="232" t="s">
        <v>269</v>
      </c>
      <c r="B29" s="232" t="s">
        <v>269</v>
      </c>
      <c r="C29" s="232" t="s">
        <v>269</v>
      </c>
      <c r="D29" s="232" t="s">
        <v>269</v>
      </c>
      <c r="E29" s="232" t="s">
        <v>269</v>
      </c>
      <c r="F29" s="232" t="s">
        <v>269</v>
      </c>
      <c r="G29" s="232" t="s">
        <v>269</v>
      </c>
      <c r="H29" s="232" t="s">
        <v>269</v>
      </c>
      <c r="I29" s="232" t="s">
        <v>269</v>
      </c>
      <c r="J29" s="232" t="s">
        <v>269</v>
      </c>
      <c r="K29" s="232"/>
      <c r="L29" s="232"/>
    </row>
    <row r="30" spans="1:12">
      <c r="A30" s="231" t="s">
        <v>270</v>
      </c>
      <c r="B30" s="231" t="s">
        <v>270</v>
      </c>
      <c r="C30" s="231" t="s">
        <v>270</v>
      </c>
      <c r="D30" s="231" t="s">
        <v>270</v>
      </c>
      <c r="E30" s="231" t="s">
        <v>270</v>
      </c>
      <c r="F30" s="231" t="s">
        <v>270</v>
      </c>
      <c r="G30" s="231" t="s">
        <v>270</v>
      </c>
      <c r="H30" s="231" t="s">
        <v>270</v>
      </c>
      <c r="I30" s="231" t="s">
        <v>270</v>
      </c>
      <c r="J30" s="231" t="s">
        <v>270</v>
      </c>
      <c r="K30" s="231"/>
      <c r="L30" s="231"/>
    </row>
    <row r="31" spans="1:12">
      <c r="A31" s="232" t="s">
        <v>271</v>
      </c>
      <c r="B31" s="232" t="s">
        <v>271</v>
      </c>
      <c r="C31" s="232" t="s">
        <v>271</v>
      </c>
      <c r="D31" s="232" t="s">
        <v>271</v>
      </c>
      <c r="E31" s="232" t="s">
        <v>271</v>
      </c>
      <c r="F31" s="232" t="s">
        <v>271</v>
      </c>
      <c r="G31" s="232" t="s">
        <v>271</v>
      </c>
      <c r="H31" s="232" t="s">
        <v>271</v>
      </c>
      <c r="I31" s="232" t="s">
        <v>271</v>
      </c>
      <c r="J31" s="232" t="s">
        <v>271</v>
      </c>
      <c r="K31" s="232"/>
      <c r="L31" s="232"/>
    </row>
    <row r="32" spans="1:12">
      <c r="A32" s="231" t="s">
        <v>272</v>
      </c>
      <c r="B32" s="231" t="s">
        <v>272</v>
      </c>
      <c r="C32" s="231" t="s">
        <v>272</v>
      </c>
      <c r="D32" s="231" t="s">
        <v>272</v>
      </c>
      <c r="E32" s="231" t="s">
        <v>272</v>
      </c>
      <c r="F32" s="231" t="s">
        <v>272</v>
      </c>
      <c r="G32" s="231" t="s">
        <v>272</v>
      </c>
      <c r="H32" s="231" t="s">
        <v>272</v>
      </c>
      <c r="I32" s="231" t="s">
        <v>272</v>
      </c>
      <c r="J32" s="231" t="s">
        <v>272</v>
      </c>
      <c r="K32" s="231"/>
      <c r="L32" s="231"/>
    </row>
    <row r="33" spans="1:12">
      <c r="A33" s="232" t="s">
        <v>273</v>
      </c>
      <c r="B33" s="232" t="s">
        <v>273</v>
      </c>
      <c r="C33" s="232" t="s">
        <v>273</v>
      </c>
      <c r="D33" s="232" t="s">
        <v>273</v>
      </c>
      <c r="E33" s="232" t="s">
        <v>273</v>
      </c>
      <c r="F33" s="232" t="s">
        <v>273</v>
      </c>
      <c r="G33" s="232" t="s">
        <v>273</v>
      </c>
      <c r="H33" s="232" t="s">
        <v>273</v>
      </c>
      <c r="I33" s="232" t="s">
        <v>273</v>
      </c>
      <c r="J33" s="232" t="s">
        <v>273</v>
      </c>
      <c r="K33" s="232"/>
      <c r="L33" s="232"/>
    </row>
    <row r="34" spans="1:12">
      <c r="A34" s="231" t="s">
        <v>274</v>
      </c>
      <c r="B34" s="231" t="s">
        <v>274</v>
      </c>
      <c r="C34" s="231" t="s">
        <v>274</v>
      </c>
      <c r="D34" s="231" t="s">
        <v>274</v>
      </c>
      <c r="E34" s="231" t="s">
        <v>274</v>
      </c>
      <c r="F34" s="231" t="s">
        <v>274</v>
      </c>
      <c r="G34" s="231" t="s">
        <v>274</v>
      </c>
      <c r="H34" s="231" t="s">
        <v>274</v>
      </c>
      <c r="I34" s="231" t="s">
        <v>274</v>
      </c>
      <c r="J34" s="231" t="s">
        <v>274</v>
      </c>
      <c r="K34" s="231"/>
      <c r="L34" s="231"/>
    </row>
    <row r="35" spans="1:12">
      <c r="A35" s="232" t="s">
        <v>275</v>
      </c>
      <c r="B35" s="232" t="s">
        <v>275</v>
      </c>
      <c r="C35" s="232" t="s">
        <v>275</v>
      </c>
      <c r="D35" s="232" t="s">
        <v>275</v>
      </c>
      <c r="E35" s="232" t="s">
        <v>275</v>
      </c>
      <c r="F35" s="232" t="s">
        <v>275</v>
      </c>
      <c r="G35" s="232" t="s">
        <v>275</v>
      </c>
      <c r="H35" s="232" t="s">
        <v>275</v>
      </c>
      <c r="I35" s="232" t="s">
        <v>275</v>
      </c>
      <c r="J35" s="232" t="s">
        <v>275</v>
      </c>
      <c r="K35" s="232"/>
      <c r="L35" s="232"/>
    </row>
    <row r="36" spans="1:12">
      <c r="A36" s="231" t="s">
        <v>276</v>
      </c>
      <c r="B36" s="231" t="s">
        <v>276</v>
      </c>
      <c r="C36" s="231" t="s">
        <v>276</v>
      </c>
      <c r="D36" s="231" t="s">
        <v>276</v>
      </c>
      <c r="E36" s="231" t="s">
        <v>276</v>
      </c>
      <c r="F36" s="231" t="s">
        <v>276</v>
      </c>
      <c r="G36" s="231" t="s">
        <v>276</v>
      </c>
      <c r="H36" s="231" t="s">
        <v>276</v>
      </c>
      <c r="I36" s="231" t="s">
        <v>276</v>
      </c>
      <c r="J36" s="231" t="s">
        <v>276</v>
      </c>
      <c r="K36" s="231"/>
      <c r="L36" s="231"/>
    </row>
    <row r="37" spans="1:12">
      <c r="A37" s="233" t="s">
        <v>277</v>
      </c>
      <c r="B37" s="233" t="s">
        <v>277</v>
      </c>
      <c r="C37" s="233" t="s">
        <v>277</v>
      </c>
      <c r="D37" s="233" t="s">
        <v>277</v>
      </c>
      <c r="E37" s="233" t="s">
        <v>277</v>
      </c>
      <c r="F37" s="233" t="s">
        <v>277</v>
      </c>
      <c r="G37" s="233" t="s">
        <v>277</v>
      </c>
      <c r="H37" s="233" t="s">
        <v>277</v>
      </c>
      <c r="I37" s="233" t="s">
        <v>277</v>
      </c>
      <c r="J37" s="233" t="s">
        <v>277</v>
      </c>
      <c r="K37" s="233"/>
      <c r="L37" s="233"/>
    </row>
  </sheetData>
  <pageMargins left="0.7" right="0.7" top="0.75" bottom="0.75" header="0.3" footer="0.3"/>
  <tableParts count="1">
    <tablePart r:id="rId1"/>
  </tablePart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18</vt:i4>
      </vt:variant>
    </vt:vector>
  </HeadingPairs>
  <TitlesOfParts>
    <vt:vector size="26" baseType="lpstr">
      <vt:lpstr>Instruction Sheet</vt:lpstr>
      <vt:lpstr>Alignment Tool</vt:lpstr>
      <vt:lpstr>Summary Sheet</vt:lpstr>
      <vt:lpstr>Measure Crosswalk</vt:lpstr>
      <vt:lpstr>Measure Selection Tool</vt:lpstr>
      <vt:lpstr>Links to Source Documents</vt:lpstr>
      <vt:lpstr>Sheet1</vt:lpstr>
      <vt:lpstr>Sheet2</vt:lpstr>
      <vt:lpstr>details</vt:lpstr>
      <vt:lpstr>'Instruction Sheet'!Print_Area</vt:lpstr>
      <vt:lpstr>'Links to Source Documents'!Print_Area</vt:lpstr>
      <vt:lpstr>'Measure Crosswalk'!Print_Area</vt:lpstr>
      <vt:lpstr>'Links to Source Documents'!Print_Titles</vt:lpstr>
      <vt:lpstr>'Measure Crosswalk'!Print_Titles</vt:lpstr>
      <vt:lpstr>'Summary Sheet'!Print_Titles</vt:lpstr>
      <vt:lpstr>selection_criteria</vt:lpstr>
      <vt:lpstr>selection_criteria_a</vt:lpstr>
      <vt:lpstr>selection_criteria_b</vt:lpstr>
      <vt:lpstr>selection_criteria_c</vt:lpstr>
      <vt:lpstr>selection_criteria_d</vt:lpstr>
      <vt:lpstr>selection_criteria_e</vt:lpstr>
      <vt:lpstr>selection_criteria_f</vt:lpstr>
      <vt:lpstr>selection_criteria_g</vt:lpstr>
      <vt:lpstr>selection_criteria_h</vt:lpstr>
      <vt:lpstr>selection_criteria_i</vt:lpstr>
      <vt:lpstr>selection_criteria_j</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Kate Bazinsky</dc:creator>
  <cp:lastModifiedBy>State of Connecticut</cp:lastModifiedBy>
  <cp:lastPrinted>2015-07-10T14:09:54Z</cp:lastPrinted>
  <dcterms:created xsi:type="dcterms:W3CDTF">2013-10-10T14:15:55Z</dcterms:created>
  <dcterms:modified xsi:type="dcterms:W3CDTF">2015-07-10T16:19:24Z</dcterms:modified>
</cp:coreProperties>
</file>